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xml" ContentType="application/vnd.openxmlformats-officedocument.spreadsheetml.chart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arosta\Documents\Hrádek\lidé\akce\Běh Hrádkem\"/>
    </mc:Choice>
  </mc:AlternateContent>
  <bookViews>
    <workbookView xWindow="-15" yWindow="-15" windowWidth="12120" windowHeight="8700" tabRatio="850" firstSheet="3" activeTab="20"/>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2013" sheetId="44" r:id="rId20"/>
    <sheet name="2014" sheetId="45" r:id="rId21"/>
    <sheet name="rekordy" sheetId="33" r:id="rId22"/>
    <sheet name="G-poměr dětí" sheetId="42" r:id="rId23"/>
    <sheet name="statistika II" sheetId="43" r:id="rId24"/>
    <sheet name="statistika" sheetId="11" r:id="rId25"/>
    <sheet name="výsledky" sheetId="12" r:id="rId26"/>
    <sheet name="A0" sheetId="3" r:id="rId27"/>
    <sheet name="A1" sheetId="46" r:id="rId28"/>
    <sheet name="A" sheetId="13" r:id="rId29"/>
    <sheet name="B" sheetId="14" r:id="rId30"/>
    <sheet name="C" sheetId="15" r:id="rId31"/>
    <sheet name="D" sheetId="16" r:id="rId32"/>
    <sheet name="D0" sheetId="22" r:id="rId33"/>
    <sheet name="E" sheetId="17" r:id="rId34"/>
    <sheet name="F" sheetId="18" r:id="rId35"/>
    <sheet name="G" sheetId="19" r:id="rId36"/>
    <sheet name="H" sheetId="20" r:id="rId37"/>
    <sheet name="I" sheetId="21" r:id="rId38"/>
    <sheet name="J" sheetId="34" r:id="rId39"/>
    <sheet name="G-účast" sheetId="25" r:id="rId40"/>
  </sheets>
  <definedNames>
    <definedName name="_xlnm._FilterDatabase" localSheetId="21" hidden="1">rekordy!$N$2:$AO$2</definedName>
    <definedName name="_xlnm.Print_Titles" localSheetId="25">výsledky!$2:$3</definedName>
    <definedName name="_xlnm.Print_Area" localSheetId="24">statistika!#REF!</definedName>
  </definedNames>
  <calcPr calcId="152511"/>
</workbook>
</file>

<file path=xl/calcChain.xml><?xml version="1.0" encoding="utf-8"?>
<calcChain xmlns="http://schemas.openxmlformats.org/spreadsheetml/2006/main">
  <c r="P22" i="22" l="1"/>
  <c r="P44" i="16"/>
  <c r="P22" i="15"/>
  <c r="P47" i="14"/>
  <c r="O35" i="34"/>
  <c r="N35" i="34"/>
  <c r="M35" i="34"/>
  <c r="O34" i="34"/>
  <c r="N34" i="34"/>
  <c r="M34" i="34"/>
  <c r="K35" i="34"/>
  <c r="J35" i="34"/>
  <c r="I35" i="34"/>
  <c r="K34" i="34"/>
  <c r="J34" i="34"/>
  <c r="I34" i="34"/>
  <c r="G35" i="34"/>
  <c r="F35" i="34"/>
  <c r="E35" i="34"/>
  <c r="G34" i="34"/>
  <c r="F34" i="34"/>
  <c r="E34" i="34"/>
  <c r="L35" i="34"/>
  <c r="L34" i="34"/>
  <c r="H35" i="34"/>
  <c r="H34" i="34"/>
  <c r="D35" i="34"/>
  <c r="D34" i="34"/>
  <c r="O35" i="21"/>
  <c r="N35" i="21"/>
  <c r="M35" i="21"/>
  <c r="O34" i="21"/>
  <c r="N34" i="21"/>
  <c r="M34" i="21"/>
  <c r="L34" i="21"/>
  <c r="K35" i="21"/>
  <c r="J35" i="21"/>
  <c r="I35" i="21"/>
  <c r="K34" i="21"/>
  <c r="J34" i="21"/>
  <c r="I34" i="21"/>
  <c r="G35" i="21"/>
  <c r="F35" i="21"/>
  <c r="E35" i="21"/>
  <c r="G34" i="21"/>
  <c r="F34" i="21"/>
  <c r="E34" i="21"/>
  <c r="L35" i="21"/>
  <c r="H35" i="21"/>
  <c r="H34" i="21"/>
  <c r="D35" i="21"/>
  <c r="D34" i="21"/>
  <c r="O35" i="20"/>
  <c r="N35" i="20"/>
  <c r="M35" i="20"/>
  <c r="O34" i="20"/>
  <c r="N34" i="20"/>
  <c r="M34" i="20"/>
  <c r="K35" i="20"/>
  <c r="J35" i="20"/>
  <c r="I35" i="20"/>
  <c r="K34" i="20"/>
  <c r="J34" i="20"/>
  <c r="I34" i="20"/>
  <c r="G35" i="20"/>
  <c r="F35" i="20"/>
  <c r="E35" i="20"/>
  <c r="G34" i="20"/>
  <c r="F34" i="20"/>
  <c r="E34" i="20"/>
  <c r="L35" i="20"/>
  <c r="L34" i="20"/>
  <c r="H35" i="20"/>
  <c r="H34" i="20"/>
  <c r="D35" i="20"/>
  <c r="D34" i="20"/>
  <c r="O5" i="20"/>
  <c r="N5" i="20"/>
  <c r="M5" i="20"/>
  <c r="K5" i="20"/>
  <c r="J5" i="20"/>
  <c r="I5" i="20"/>
  <c r="G5" i="20"/>
  <c r="F5" i="20"/>
  <c r="E5" i="20"/>
  <c r="L5" i="20"/>
  <c r="H5" i="20"/>
  <c r="D5" i="20"/>
  <c r="AN116" i="33"/>
  <c r="AO116" i="33" s="1"/>
  <c r="O47" i="19"/>
  <c r="N47" i="19"/>
  <c r="M47" i="19"/>
  <c r="O46" i="19"/>
  <c r="N46" i="19"/>
  <c r="M46" i="19"/>
  <c r="K47" i="19"/>
  <c r="J47" i="19"/>
  <c r="I47" i="19"/>
  <c r="K46" i="19"/>
  <c r="J46" i="19"/>
  <c r="I46" i="19"/>
  <c r="G47" i="19"/>
  <c r="F47" i="19"/>
  <c r="E47" i="19"/>
  <c r="G46" i="19"/>
  <c r="F46" i="19"/>
  <c r="E46" i="19"/>
  <c r="L47" i="19"/>
  <c r="L46" i="19"/>
  <c r="H47" i="19"/>
  <c r="H46" i="19"/>
  <c r="D47" i="19"/>
  <c r="D46" i="19"/>
  <c r="O23" i="19"/>
  <c r="N23" i="19"/>
  <c r="M23" i="19"/>
  <c r="O22" i="19"/>
  <c r="N22" i="19"/>
  <c r="M22" i="19"/>
  <c r="K23" i="19"/>
  <c r="J23" i="19"/>
  <c r="I23" i="19"/>
  <c r="K22" i="19"/>
  <c r="J22" i="19"/>
  <c r="I22" i="19"/>
  <c r="G23" i="19"/>
  <c r="F23" i="19"/>
  <c r="E23" i="19"/>
  <c r="G22" i="19"/>
  <c r="F22" i="19"/>
  <c r="E22" i="19"/>
  <c r="L23" i="19"/>
  <c r="L22" i="19"/>
  <c r="H23" i="19"/>
  <c r="H22" i="19"/>
  <c r="D23" i="19"/>
  <c r="D22" i="19"/>
  <c r="G46" i="18"/>
  <c r="F46" i="18"/>
  <c r="E46" i="18"/>
  <c r="G45" i="18"/>
  <c r="F45" i="18"/>
  <c r="E45" i="18"/>
  <c r="O46" i="18"/>
  <c r="N46" i="18"/>
  <c r="M46" i="18"/>
  <c r="O45" i="18"/>
  <c r="N45" i="18"/>
  <c r="M45" i="18"/>
  <c r="K46" i="18"/>
  <c r="J46" i="18"/>
  <c r="I46" i="18"/>
  <c r="K45" i="18"/>
  <c r="J45" i="18"/>
  <c r="I45" i="18"/>
  <c r="L46" i="18"/>
  <c r="L45" i="18"/>
  <c r="H46" i="18"/>
  <c r="H45" i="18"/>
  <c r="O22" i="18"/>
  <c r="N22" i="18"/>
  <c r="M22" i="18"/>
  <c r="O21" i="18"/>
  <c r="N21" i="18"/>
  <c r="M21" i="18"/>
  <c r="K22" i="18"/>
  <c r="J22" i="18"/>
  <c r="I22" i="18"/>
  <c r="K21" i="18"/>
  <c r="J21" i="18"/>
  <c r="I21" i="18"/>
  <c r="G22" i="18"/>
  <c r="F22" i="18"/>
  <c r="E22" i="18"/>
  <c r="G21" i="18"/>
  <c r="F21" i="18"/>
  <c r="E21" i="18"/>
  <c r="L21" i="18"/>
  <c r="L22" i="18"/>
  <c r="H22" i="18"/>
  <c r="H21" i="18"/>
  <c r="D46" i="18"/>
  <c r="D45" i="18"/>
  <c r="D22" i="18"/>
  <c r="D21" i="18"/>
  <c r="D45" i="17"/>
  <c r="O46" i="17"/>
  <c r="N46" i="17"/>
  <c r="M46" i="17"/>
  <c r="O45" i="17"/>
  <c r="N45" i="17"/>
  <c r="M45" i="17"/>
  <c r="K46" i="17"/>
  <c r="J46" i="17"/>
  <c r="I46" i="17"/>
  <c r="K45" i="17"/>
  <c r="J45" i="17"/>
  <c r="I45" i="17"/>
  <c r="G46" i="17"/>
  <c r="F46" i="17"/>
  <c r="E46" i="17"/>
  <c r="G45" i="17"/>
  <c r="F45" i="17"/>
  <c r="E45" i="17"/>
  <c r="L46" i="17"/>
  <c r="L45" i="17"/>
  <c r="H46" i="17"/>
  <c r="H45" i="17"/>
  <c r="D46" i="17"/>
  <c r="O22" i="17"/>
  <c r="N22" i="17"/>
  <c r="M22" i="17"/>
  <c r="O21" i="17"/>
  <c r="N21" i="17"/>
  <c r="M21" i="17"/>
  <c r="K22" i="17"/>
  <c r="J22" i="17"/>
  <c r="I22" i="17"/>
  <c r="K21" i="17"/>
  <c r="J21" i="17"/>
  <c r="I21" i="17"/>
  <c r="G22" i="17"/>
  <c r="F22" i="17"/>
  <c r="E22" i="17"/>
  <c r="G21" i="17"/>
  <c r="F21" i="17"/>
  <c r="E21" i="17"/>
  <c r="L22" i="17"/>
  <c r="L21" i="17"/>
  <c r="H22" i="17"/>
  <c r="H21" i="17"/>
  <c r="D22" i="17"/>
  <c r="D21" i="17"/>
  <c r="O46" i="22"/>
  <c r="N46" i="22"/>
  <c r="M46" i="22"/>
  <c r="O45" i="22"/>
  <c r="N45" i="22"/>
  <c r="M45" i="22"/>
  <c r="K46" i="22"/>
  <c r="J46" i="22"/>
  <c r="I46" i="22"/>
  <c r="K45" i="22"/>
  <c r="J45" i="22"/>
  <c r="I45" i="22"/>
  <c r="G46" i="22"/>
  <c r="F46" i="22"/>
  <c r="E46" i="22"/>
  <c r="G45" i="22"/>
  <c r="F45" i="22"/>
  <c r="E45" i="22"/>
  <c r="L46" i="22"/>
  <c r="L45" i="22"/>
  <c r="H46" i="22"/>
  <c r="H45" i="22"/>
  <c r="D46" i="22"/>
  <c r="D45" i="22"/>
  <c r="O22" i="22"/>
  <c r="N22" i="22"/>
  <c r="M22" i="22"/>
  <c r="O21" i="22"/>
  <c r="N21" i="22"/>
  <c r="M21" i="22"/>
  <c r="K22" i="22"/>
  <c r="J22" i="22"/>
  <c r="I22" i="22"/>
  <c r="K21" i="22"/>
  <c r="J21" i="22"/>
  <c r="I21" i="22"/>
  <c r="G22" i="22"/>
  <c r="F22" i="22"/>
  <c r="E22" i="22"/>
  <c r="G21" i="22"/>
  <c r="F21" i="22"/>
  <c r="E21" i="22"/>
  <c r="L22" i="22"/>
  <c r="L21" i="22"/>
  <c r="H22" i="22"/>
  <c r="H21" i="22"/>
  <c r="D22" i="22"/>
  <c r="D21" i="22"/>
  <c r="O46" i="16"/>
  <c r="N46" i="16"/>
  <c r="M46" i="16"/>
  <c r="O45" i="16"/>
  <c r="N45" i="16"/>
  <c r="M45" i="16"/>
  <c r="K46" i="16"/>
  <c r="J46" i="16"/>
  <c r="I46" i="16"/>
  <c r="K45" i="16"/>
  <c r="J45" i="16"/>
  <c r="I45" i="16"/>
  <c r="G46" i="16"/>
  <c r="F46" i="16"/>
  <c r="E46" i="16"/>
  <c r="G45" i="16"/>
  <c r="F45" i="16"/>
  <c r="E45" i="16"/>
  <c r="L46" i="16"/>
  <c r="L45" i="16"/>
  <c r="H46" i="16"/>
  <c r="H45" i="16"/>
  <c r="D46" i="16"/>
  <c r="D45" i="16"/>
  <c r="O22" i="16"/>
  <c r="N22" i="16"/>
  <c r="M22" i="16"/>
  <c r="O21" i="16"/>
  <c r="N21" i="16"/>
  <c r="M21" i="16"/>
  <c r="K22" i="16"/>
  <c r="J22" i="16"/>
  <c r="I22" i="16"/>
  <c r="K21" i="16"/>
  <c r="J21" i="16"/>
  <c r="I21" i="16"/>
  <c r="G22" i="16"/>
  <c r="F22" i="16"/>
  <c r="E22" i="16"/>
  <c r="G21" i="16"/>
  <c r="F21" i="16"/>
  <c r="E21" i="16"/>
  <c r="L22" i="16"/>
  <c r="L21" i="16"/>
  <c r="H22" i="16"/>
  <c r="H21" i="16"/>
  <c r="D22" i="16"/>
  <c r="D21" i="16"/>
  <c r="O46" i="15"/>
  <c r="N46" i="15"/>
  <c r="M46" i="15"/>
  <c r="O45" i="15"/>
  <c r="N45" i="15"/>
  <c r="M45" i="15"/>
  <c r="K46" i="15"/>
  <c r="J46" i="15"/>
  <c r="I46" i="15"/>
  <c r="K45" i="15"/>
  <c r="J45" i="15"/>
  <c r="I45" i="15"/>
  <c r="G46" i="15"/>
  <c r="F46" i="15"/>
  <c r="E46" i="15"/>
  <c r="G45" i="15"/>
  <c r="F45" i="15"/>
  <c r="E45" i="15"/>
  <c r="O22" i="15"/>
  <c r="N22" i="15"/>
  <c r="M22" i="15"/>
  <c r="O21" i="15"/>
  <c r="N21" i="15"/>
  <c r="M21" i="15"/>
  <c r="K22" i="15"/>
  <c r="J22" i="15"/>
  <c r="I22" i="15"/>
  <c r="K21" i="15"/>
  <c r="J21" i="15"/>
  <c r="I21" i="15"/>
  <c r="G22" i="15"/>
  <c r="F22" i="15"/>
  <c r="E22" i="15"/>
  <c r="G21" i="15"/>
  <c r="F21" i="15"/>
  <c r="E21" i="15"/>
  <c r="L46" i="15"/>
  <c r="L45" i="15"/>
  <c r="H46" i="15"/>
  <c r="H45" i="15"/>
  <c r="D46" i="15"/>
  <c r="D45" i="15"/>
  <c r="L22" i="15"/>
  <c r="L21" i="15"/>
  <c r="H22" i="15"/>
  <c r="H21" i="15"/>
  <c r="D22" i="15"/>
  <c r="D21" i="15"/>
  <c r="O47" i="14"/>
  <c r="N47" i="14"/>
  <c r="M47" i="14"/>
  <c r="O46" i="14"/>
  <c r="N46" i="14"/>
  <c r="M46" i="14"/>
  <c r="K47" i="14"/>
  <c r="J47" i="14"/>
  <c r="I47" i="14"/>
  <c r="K46" i="14"/>
  <c r="J46" i="14"/>
  <c r="I46" i="14"/>
  <c r="G47" i="14"/>
  <c r="F47" i="14"/>
  <c r="E47" i="14"/>
  <c r="G46" i="14"/>
  <c r="F46" i="14"/>
  <c r="E46" i="14"/>
  <c r="L47" i="14"/>
  <c r="L46" i="14"/>
  <c r="H47" i="14"/>
  <c r="H46" i="14"/>
  <c r="D47" i="14"/>
  <c r="D46" i="14"/>
  <c r="O23" i="14"/>
  <c r="N23" i="14"/>
  <c r="M23" i="14"/>
  <c r="O22" i="14"/>
  <c r="N22" i="14"/>
  <c r="M22" i="14"/>
  <c r="K23" i="14"/>
  <c r="J23" i="14"/>
  <c r="I23" i="14"/>
  <c r="K22" i="14"/>
  <c r="J22" i="14"/>
  <c r="I22" i="14"/>
  <c r="G23" i="14"/>
  <c r="F23" i="14"/>
  <c r="E23" i="14"/>
  <c r="G22" i="14"/>
  <c r="F22" i="14"/>
  <c r="E22" i="14"/>
  <c r="L23" i="14"/>
  <c r="L22" i="14"/>
  <c r="H23" i="14"/>
  <c r="H22" i="14"/>
  <c r="D23" i="14"/>
  <c r="D22" i="14"/>
  <c r="O46" i="13"/>
  <c r="N46" i="13"/>
  <c r="M46" i="13"/>
  <c r="O45" i="13"/>
  <c r="N45" i="13"/>
  <c r="M45" i="13"/>
  <c r="K46" i="13"/>
  <c r="J46" i="13"/>
  <c r="I46" i="13"/>
  <c r="K45" i="13"/>
  <c r="J45" i="13"/>
  <c r="I45" i="13"/>
  <c r="G46" i="13"/>
  <c r="F46" i="13"/>
  <c r="E46" i="13"/>
  <c r="G45" i="13"/>
  <c r="F45" i="13"/>
  <c r="E45" i="13"/>
  <c r="L46" i="13"/>
  <c r="L45" i="13"/>
  <c r="H46" i="13"/>
  <c r="H45" i="13"/>
  <c r="D46" i="13"/>
  <c r="D45" i="13"/>
  <c r="O22" i="13"/>
  <c r="N22" i="13"/>
  <c r="M22" i="13"/>
  <c r="O21" i="13"/>
  <c r="N21" i="13"/>
  <c r="M21" i="13"/>
  <c r="K22" i="13"/>
  <c r="J22" i="13"/>
  <c r="I22" i="13"/>
  <c r="K21" i="13"/>
  <c r="J21" i="13"/>
  <c r="I21" i="13"/>
  <c r="G22" i="13"/>
  <c r="F22" i="13"/>
  <c r="E22" i="13"/>
  <c r="G21" i="13"/>
  <c r="F21" i="13"/>
  <c r="E21" i="13"/>
  <c r="L22" i="13"/>
  <c r="L21" i="13"/>
  <c r="H22" i="13"/>
  <c r="H21" i="13"/>
  <c r="D22" i="13"/>
  <c r="D21" i="13"/>
  <c r="O46" i="3"/>
  <c r="N46" i="3"/>
  <c r="M46" i="3"/>
  <c r="O45" i="3"/>
  <c r="N45" i="3"/>
  <c r="M45" i="3"/>
  <c r="K46" i="3"/>
  <c r="J46" i="3"/>
  <c r="I46" i="3"/>
  <c r="K45" i="3"/>
  <c r="J45" i="3"/>
  <c r="I45" i="3"/>
  <c r="G46" i="3"/>
  <c r="F46" i="3"/>
  <c r="E46" i="3"/>
  <c r="G45" i="3"/>
  <c r="F45" i="3"/>
  <c r="E45" i="3"/>
  <c r="L46" i="3"/>
  <c r="L45" i="3"/>
  <c r="H46" i="3"/>
  <c r="H45" i="3"/>
  <c r="D46" i="3"/>
  <c r="D45" i="3"/>
  <c r="O22" i="3"/>
  <c r="N22" i="3"/>
  <c r="M22" i="3"/>
  <c r="O21" i="3"/>
  <c r="N21" i="3"/>
  <c r="M21" i="3"/>
  <c r="K22" i="3"/>
  <c r="J22" i="3"/>
  <c r="I22" i="3"/>
  <c r="K21" i="3"/>
  <c r="J21" i="3"/>
  <c r="I21" i="3"/>
  <c r="G22" i="3"/>
  <c r="F22" i="3"/>
  <c r="E22" i="3"/>
  <c r="G21" i="3"/>
  <c r="F21" i="3"/>
  <c r="E21" i="3"/>
  <c r="L22" i="3"/>
  <c r="L21" i="3"/>
  <c r="H22" i="3"/>
  <c r="H21" i="3"/>
  <c r="D22" i="3"/>
  <c r="D21" i="3"/>
  <c r="O13" i="46"/>
  <c r="N13" i="46"/>
  <c r="M13" i="46"/>
  <c r="K13" i="46"/>
  <c r="J13" i="46"/>
  <c r="I13" i="46"/>
  <c r="G13" i="46"/>
  <c r="F13" i="46"/>
  <c r="E13" i="46"/>
  <c r="O6" i="46"/>
  <c r="N6" i="46"/>
  <c r="M6" i="46"/>
  <c r="K6" i="46"/>
  <c r="J6" i="46"/>
  <c r="I6" i="46"/>
  <c r="G6" i="46"/>
  <c r="F6" i="46"/>
  <c r="E6" i="46"/>
  <c r="L13" i="46"/>
  <c r="L6" i="46"/>
  <c r="H13" i="46"/>
  <c r="H6" i="46"/>
  <c r="D13" i="46"/>
  <c r="D6" i="46"/>
  <c r="O12" i="46"/>
  <c r="N12" i="46"/>
  <c r="M12" i="46"/>
  <c r="L12" i="46"/>
  <c r="K12" i="46"/>
  <c r="J12" i="46"/>
  <c r="I12" i="46"/>
  <c r="H12" i="46"/>
  <c r="G12" i="46"/>
  <c r="F12" i="46"/>
  <c r="E12" i="46"/>
  <c r="D12" i="46"/>
  <c r="O11" i="46"/>
  <c r="N11" i="46"/>
  <c r="M11" i="46"/>
  <c r="L11" i="46"/>
  <c r="K11" i="46"/>
  <c r="J11" i="46"/>
  <c r="I11" i="46"/>
  <c r="H11" i="46"/>
  <c r="G11" i="46"/>
  <c r="F11" i="46"/>
  <c r="E11" i="46"/>
  <c r="D11" i="46"/>
  <c r="O10" i="46"/>
  <c r="N10" i="46"/>
  <c r="M10" i="46"/>
  <c r="L10" i="46"/>
  <c r="K10" i="46"/>
  <c r="J10" i="46"/>
  <c r="I10" i="46"/>
  <c r="H10" i="46"/>
  <c r="G10" i="46"/>
  <c r="F10" i="46"/>
  <c r="E10" i="46"/>
  <c r="D10" i="46"/>
  <c r="O5" i="46"/>
  <c r="N5" i="46"/>
  <c r="M5" i="46"/>
  <c r="L5" i="46"/>
  <c r="K5" i="46"/>
  <c r="J5" i="46"/>
  <c r="I5" i="46"/>
  <c r="H5" i="46"/>
  <c r="G5" i="46"/>
  <c r="F5" i="46"/>
  <c r="E5" i="46"/>
  <c r="D5" i="46"/>
  <c r="O4" i="46"/>
  <c r="N4" i="46"/>
  <c r="M4" i="46"/>
  <c r="L4" i="46"/>
  <c r="K4" i="46"/>
  <c r="J4" i="46"/>
  <c r="I4" i="46"/>
  <c r="H4" i="46"/>
  <c r="G4" i="46"/>
  <c r="F4" i="46"/>
  <c r="E4" i="46"/>
  <c r="D4" i="46"/>
  <c r="O3" i="46"/>
  <c r="N3" i="46"/>
  <c r="M3" i="46"/>
  <c r="L3" i="46"/>
  <c r="K3" i="46"/>
  <c r="J3" i="46"/>
  <c r="I3" i="46"/>
  <c r="H3" i="46"/>
  <c r="G3" i="46"/>
  <c r="F3" i="46"/>
  <c r="E3" i="46"/>
  <c r="D3" i="46"/>
  <c r="O514" i="12"/>
  <c r="N514" i="12"/>
  <c r="M514" i="12"/>
  <c r="O513" i="12"/>
  <c r="N513" i="12"/>
  <c r="M513" i="12"/>
  <c r="O511" i="12"/>
  <c r="N511" i="12"/>
  <c r="M511" i="12"/>
  <c r="O509" i="12"/>
  <c r="N509" i="12"/>
  <c r="M509" i="12"/>
  <c r="O508" i="12"/>
  <c r="N508" i="12"/>
  <c r="M508" i="12"/>
  <c r="O507" i="12"/>
  <c r="N507" i="12"/>
  <c r="M507" i="12"/>
  <c r="O506" i="12"/>
  <c r="N506" i="12"/>
  <c r="M506" i="12"/>
  <c r="O505" i="12"/>
  <c r="N505" i="12"/>
  <c r="M505" i="12"/>
  <c r="O504" i="12"/>
  <c r="N504" i="12"/>
  <c r="M504" i="12"/>
  <c r="O503" i="12"/>
  <c r="N503" i="12"/>
  <c r="M503" i="12"/>
  <c r="O502" i="12"/>
  <c r="N502" i="12"/>
  <c r="M502" i="12"/>
  <c r="O501" i="12"/>
  <c r="N501" i="12"/>
  <c r="M501" i="12"/>
  <c r="O500" i="12"/>
  <c r="N500" i="12"/>
  <c r="M500" i="12"/>
  <c r="O499" i="12"/>
  <c r="N499" i="12"/>
  <c r="M499" i="12"/>
  <c r="O498" i="12"/>
  <c r="N498" i="12"/>
  <c r="M498" i="12"/>
  <c r="O497" i="12"/>
  <c r="N497" i="12"/>
  <c r="M497" i="12"/>
  <c r="O496" i="12"/>
  <c r="N496" i="12"/>
  <c r="M496" i="12"/>
  <c r="O495" i="12"/>
  <c r="N495" i="12"/>
  <c r="M495" i="12"/>
  <c r="O494" i="12"/>
  <c r="N494" i="12"/>
  <c r="M494" i="12"/>
  <c r="O493" i="12"/>
  <c r="N493" i="12"/>
  <c r="M493" i="12"/>
  <c r="O492" i="12"/>
  <c r="N492" i="12"/>
  <c r="M492" i="12"/>
  <c r="O491" i="12"/>
  <c r="N491" i="12"/>
  <c r="M491" i="12"/>
  <c r="O490" i="12"/>
  <c r="N490" i="12"/>
  <c r="M490" i="12"/>
  <c r="O489" i="12"/>
  <c r="N489" i="12"/>
  <c r="M489" i="12"/>
  <c r="O488" i="12"/>
  <c r="N488" i="12"/>
  <c r="M488" i="12"/>
  <c r="K514" i="12"/>
  <c r="J514" i="12"/>
  <c r="I514" i="12"/>
  <c r="K513" i="12"/>
  <c r="J513" i="12"/>
  <c r="I513" i="12"/>
  <c r="K511" i="12"/>
  <c r="J511" i="12"/>
  <c r="I511" i="12"/>
  <c r="K509" i="12"/>
  <c r="J509" i="12"/>
  <c r="I509" i="12"/>
  <c r="K508" i="12"/>
  <c r="J508" i="12"/>
  <c r="I508" i="12"/>
  <c r="K507" i="12"/>
  <c r="J507" i="12"/>
  <c r="I507" i="12"/>
  <c r="K506" i="12"/>
  <c r="J506" i="12"/>
  <c r="I506" i="12"/>
  <c r="K505" i="12"/>
  <c r="J505" i="12"/>
  <c r="I505" i="12"/>
  <c r="K504" i="12"/>
  <c r="J504" i="12"/>
  <c r="I504" i="12"/>
  <c r="K503" i="12"/>
  <c r="J503" i="12"/>
  <c r="I503" i="12"/>
  <c r="K502" i="12"/>
  <c r="J502" i="12"/>
  <c r="I502" i="12"/>
  <c r="K501" i="12"/>
  <c r="J501" i="12"/>
  <c r="I501" i="12"/>
  <c r="K500" i="12"/>
  <c r="J500" i="12"/>
  <c r="I500" i="12"/>
  <c r="K499" i="12"/>
  <c r="J499" i="12"/>
  <c r="I499" i="12"/>
  <c r="K498" i="12"/>
  <c r="J498" i="12"/>
  <c r="I498" i="12"/>
  <c r="K497" i="12"/>
  <c r="J497" i="12"/>
  <c r="I497" i="12"/>
  <c r="K496" i="12"/>
  <c r="J496" i="12"/>
  <c r="I496" i="12"/>
  <c r="K495" i="12"/>
  <c r="J495" i="12"/>
  <c r="I495" i="12"/>
  <c r="K494" i="12"/>
  <c r="J494" i="12"/>
  <c r="I494" i="12"/>
  <c r="K493" i="12"/>
  <c r="J493" i="12"/>
  <c r="I493" i="12"/>
  <c r="K492" i="12"/>
  <c r="J492" i="12"/>
  <c r="I492" i="12"/>
  <c r="K491" i="12"/>
  <c r="J491" i="12"/>
  <c r="I491" i="12"/>
  <c r="K490" i="12"/>
  <c r="J490" i="12"/>
  <c r="I490" i="12"/>
  <c r="K489" i="12"/>
  <c r="J489" i="12"/>
  <c r="I489" i="12"/>
  <c r="K488" i="12"/>
  <c r="J488" i="12"/>
  <c r="I488" i="12"/>
  <c r="G514" i="12"/>
  <c r="F514" i="12"/>
  <c r="E514" i="12"/>
  <c r="G513" i="12"/>
  <c r="F513" i="12"/>
  <c r="E513" i="12"/>
  <c r="G511" i="12"/>
  <c r="F511" i="12"/>
  <c r="E511" i="12"/>
  <c r="G509" i="12"/>
  <c r="F509" i="12"/>
  <c r="E509" i="12"/>
  <c r="G508" i="12"/>
  <c r="F508" i="12"/>
  <c r="E508" i="12"/>
  <c r="G507" i="12"/>
  <c r="F507" i="12"/>
  <c r="E507" i="12"/>
  <c r="G506" i="12"/>
  <c r="F506" i="12"/>
  <c r="E506" i="12"/>
  <c r="G505" i="12"/>
  <c r="F505" i="12"/>
  <c r="E505" i="12"/>
  <c r="G504" i="12"/>
  <c r="F504" i="12"/>
  <c r="E504" i="12"/>
  <c r="G503" i="12"/>
  <c r="F503" i="12"/>
  <c r="E503" i="12"/>
  <c r="G502" i="12"/>
  <c r="F502" i="12"/>
  <c r="E502" i="12"/>
  <c r="G501" i="12"/>
  <c r="F501" i="12"/>
  <c r="E501" i="12"/>
  <c r="G500" i="12"/>
  <c r="F500" i="12"/>
  <c r="E500" i="12"/>
  <c r="G499" i="12"/>
  <c r="F499" i="12"/>
  <c r="E499" i="12"/>
  <c r="G498" i="12"/>
  <c r="F498" i="12"/>
  <c r="E498" i="12"/>
  <c r="G497" i="12"/>
  <c r="F497" i="12"/>
  <c r="E497" i="12"/>
  <c r="G496" i="12"/>
  <c r="F496" i="12"/>
  <c r="E496" i="12"/>
  <c r="G495" i="12"/>
  <c r="F495" i="12"/>
  <c r="E495" i="12"/>
  <c r="G494" i="12"/>
  <c r="F494" i="12"/>
  <c r="E494" i="12"/>
  <c r="G493" i="12"/>
  <c r="F493" i="12"/>
  <c r="E493" i="12"/>
  <c r="G492" i="12"/>
  <c r="F492" i="12"/>
  <c r="E492" i="12"/>
  <c r="G491" i="12"/>
  <c r="F491" i="12"/>
  <c r="E491" i="12"/>
  <c r="G490" i="12"/>
  <c r="F490" i="12"/>
  <c r="E490" i="12"/>
  <c r="G489" i="12"/>
  <c r="F489" i="12"/>
  <c r="E489" i="12"/>
  <c r="G488" i="12"/>
  <c r="F488" i="12"/>
  <c r="E488" i="12"/>
  <c r="L514" i="12"/>
  <c r="H514" i="12"/>
  <c r="D514" i="12"/>
  <c r="L513" i="12"/>
  <c r="L511" i="12"/>
  <c r="H513" i="12"/>
  <c r="H511" i="12"/>
  <c r="D513" i="12"/>
  <c r="D511" i="12"/>
  <c r="L509" i="12"/>
  <c r="L508" i="12"/>
  <c r="H509" i="12"/>
  <c r="H508" i="12"/>
  <c r="D509" i="12"/>
  <c r="D508" i="12"/>
  <c r="L507" i="12"/>
  <c r="L506" i="12"/>
  <c r="H507" i="12"/>
  <c r="H506" i="12"/>
  <c r="D507" i="12"/>
  <c r="D506" i="12"/>
  <c r="L505" i="12"/>
  <c r="L504" i="12"/>
  <c r="H505" i="12"/>
  <c r="H504" i="12"/>
  <c r="D505" i="12"/>
  <c r="D504" i="12"/>
  <c r="L503" i="12"/>
  <c r="L502" i="12"/>
  <c r="H503" i="12"/>
  <c r="H502" i="12"/>
  <c r="D503" i="12"/>
  <c r="D502" i="12"/>
  <c r="L501" i="12"/>
  <c r="L500" i="12"/>
  <c r="H501" i="12"/>
  <c r="H500" i="12"/>
  <c r="D501" i="12"/>
  <c r="D500" i="12"/>
  <c r="L499" i="12"/>
  <c r="L498" i="12"/>
  <c r="H499" i="12"/>
  <c r="H498" i="12"/>
  <c r="D499" i="12"/>
  <c r="D498" i="12"/>
  <c r="L497" i="12"/>
  <c r="L496" i="12"/>
  <c r="H497" i="12"/>
  <c r="H496" i="12"/>
  <c r="D497" i="12"/>
  <c r="D496" i="12"/>
  <c r="L495" i="12"/>
  <c r="L494" i="12"/>
  <c r="H495" i="12"/>
  <c r="H494" i="12"/>
  <c r="D495" i="12"/>
  <c r="D494" i="12"/>
  <c r="L493" i="12"/>
  <c r="L492" i="12"/>
  <c r="H493" i="12"/>
  <c r="H492" i="12"/>
  <c r="D493" i="12"/>
  <c r="D492" i="12"/>
  <c r="L491" i="12"/>
  <c r="L490" i="12"/>
  <c r="H491" i="12"/>
  <c r="H490" i="12"/>
  <c r="D491" i="12"/>
  <c r="D490" i="12"/>
  <c r="L489" i="12"/>
  <c r="L488" i="12"/>
  <c r="H489" i="12"/>
  <c r="H488" i="12"/>
  <c r="D489" i="12"/>
  <c r="D488" i="12"/>
  <c r="G517" i="12"/>
  <c r="F517" i="12"/>
  <c r="E517" i="12"/>
  <c r="D517" i="12"/>
  <c r="I50" i="11" l="1"/>
  <c r="W62" i="11"/>
  <c r="I83" i="11"/>
  <c r="I104" i="11"/>
  <c r="D92" i="11"/>
  <c r="I65" i="11"/>
  <c r="I101" i="11"/>
  <c r="I71" i="11"/>
  <c r="D110" i="11"/>
  <c r="D89" i="11"/>
  <c r="D80" i="11"/>
  <c r="I68" i="11"/>
  <c r="N38" i="11"/>
  <c r="I59" i="11"/>
  <c r="D107" i="11"/>
  <c r="D65" i="11"/>
  <c r="D83" i="11"/>
  <c r="D74" i="11"/>
  <c r="D68" i="11"/>
  <c r="I44" i="11"/>
  <c r="D62" i="11"/>
  <c r="D71" i="11"/>
  <c r="D59" i="11"/>
  <c r="D56" i="11"/>
  <c r="D50" i="11"/>
  <c r="D53" i="11"/>
  <c r="D47" i="11"/>
  <c r="D44" i="11"/>
  <c r="D41" i="11"/>
  <c r="D38" i="11"/>
  <c r="AN96" i="33"/>
  <c r="AN113" i="33"/>
  <c r="AN45" i="33"/>
  <c r="AN70" i="33"/>
  <c r="AN53" i="33"/>
  <c r="AN35" i="33"/>
  <c r="AN115" i="33"/>
  <c r="AN91" i="33"/>
  <c r="AN114" i="33"/>
  <c r="AJ35" i="33"/>
  <c r="AJ70" i="33"/>
  <c r="AJ53" i="33"/>
  <c r="AJ45" i="33"/>
  <c r="AJ113" i="33"/>
  <c r="AO113" i="33" s="1"/>
  <c r="AJ96" i="33"/>
  <c r="AO96" i="33" s="1"/>
  <c r="AJ116" i="33"/>
  <c r="AJ117" i="33"/>
  <c r="AJ118" i="33"/>
  <c r="AJ119" i="33"/>
  <c r="AJ120" i="33"/>
  <c r="AJ121" i="33"/>
  <c r="AJ122" i="33"/>
  <c r="X27" i="11"/>
  <c r="X26" i="11"/>
  <c r="X25" i="11"/>
  <c r="X24" i="11"/>
  <c r="X23" i="11"/>
  <c r="X22" i="11"/>
  <c r="X21" i="11"/>
  <c r="X19" i="11"/>
  <c r="X18" i="11"/>
  <c r="X17" i="11"/>
  <c r="X16" i="11"/>
  <c r="X15" i="11"/>
  <c r="X14" i="11"/>
  <c r="X13" i="11"/>
  <c r="X12" i="11"/>
  <c r="X11" i="11"/>
  <c r="X9" i="11"/>
  <c r="X8" i="11"/>
  <c r="X7" i="11"/>
  <c r="X4" i="11"/>
  <c r="X3" i="11"/>
  <c r="E407" i="45"/>
  <c r="Z17" i="43"/>
  <c r="X17" i="43"/>
  <c r="T17" i="43"/>
  <c r="R17" i="43"/>
  <c r="N17" i="43"/>
  <c r="L17" i="43"/>
  <c r="AN108" i="33"/>
  <c r="AN64" i="33"/>
  <c r="K40" i="45"/>
  <c r="X6" i="11" s="1"/>
  <c r="E40" i="45"/>
  <c r="K382" i="45"/>
  <c r="E382" i="45"/>
  <c r="K357" i="45"/>
  <c r="E357" i="45"/>
  <c r="K332" i="45"/>
  <c r="E332" i="45"/>
  <c r="K306" i="45"/>
  <c r="X20" i="11" s="1"/>
  <c r="E306" i="45"/>
  <c r="K281" i="45"/>
  <c r="E281" i="45"/>
  <c r="K256" i="45"/>
  <c r="E256" i="45"/>
  <c r="K228" i="45"/>
  <c r="E228" i="45"/>
  <c r="K184" i="45"/>
  <c r="E184" i="45"/>
  <c r="K113" i="45"/>
  <c r="X10" i="11" s="1"/>
  <c r="E113" i="45"/>
  <c r="K68" i="45"/>
  <c r="E68" i="45"/>
  <c r="K12" i="45"/>
  <c r="E12" i="45"/>
  <c r="X30" i="11" l="1"/>
  <c r="E6" i="45"/>
  <c r="AO45" i="33"/>
  <c r="AO70" i="33"/>
  <c r="AO53" i="33"/>
  <c r="AO35" i="33"/>
  <c r="X32" i="11"/>
  <c r="Y6" i="11"/>
  <c r="X5" i="11"/>
  <c r="AJ108" i="33"/>
  <c r="AO108" i="33" s="1"/>
  <c r="AJ64" i="33"/>
  <c r="AO64" i="33" s="1"/>
  <c r="AJ114" i="33"/>
  <c r="AO114" i="33" s="1"/>
  <c r="AJ115" i="33"/>
  <c r="AO115" i="33" s="1"/>
  <c r="AJ91" i="33"/>
  <c r="AO91" i="33" s="1"/>
  <c r="AJ123" i="33"/>
  <c r="AJ124" i="33"/>
  <c r="AJ112" i="33"/>
  <c r="AJ111" i="33"/>
  <c r="AJ110" i="33"/>
  <c r="AJ109" i="33"/>
  <c r="AJ107" i="33"/>
  <c r="AJ106" i="33"/>
  <c r="AJ105" i="33"/>
  <c r="AJ104" i="33"/>
  <c r="AJ103" i="33"/>
  <c r="AJ102" i="33"/>
  <c r="AJ101" i="33"/>
  <c r="AJ100" i="33"/>
  <c r="AJ99" i="33"/>
  <c r="AJ98" i="33"/>
  <c r="AJ97" i="33"/>
  <c r="AJ95" i="33"/>
  <c r="AJ94" i="33"/>
  <c r="AJ93" i="33"/>
  <c r="AJ92" i="33"/>
  <c r="AJ80" i="33"/>
  <c r="AJ67" i="33"/>
  <c r="AJ90" i="33"/>
  <c r="AJ89" i="33"/>
  <c r="AJ88" i="33"/>
  <c r="AJ87" i="33"/>
  <c r="AJ86" i="33"/>
  <c r="AJ85" i="33"/>
  <c r="AJ84" i="33"/>
  <c r="AJ83" i="33"/>
  <c r="AJ82" i="33"/>
  <c r="AJ63" i="33"/>
  <c r="AJ81" i="33"/>
  <c r="AJ79" i="33"/>
  <c r="AJ72" i="33"/>
  <c r="AJ78" i="33"/>
  <c r="AJ65" i="33"/>
  <c r="AJ77" i="33"/>
  <c r="AJ76" i="33"/>
  <c r="AJ75" i="33"/>
  <c r="AJ74" i="33"/>
  <c r="AJ73" i="33"/>
  <c r="AJ71" i="33"/>
  <c r="AJ51" i="33"/>
  <c r="AJ69" i="33"/>
  <c r="AJ68" i="33"/>
  <c r="AJ66" i="33"/>
  <c r="AJ42" i="33"/>
  <c r="AJ54" i="33"/>
  <c r="AJ62" i="33"/>
  <c r="AJ61" i="33"/>
  <c r="AJ60" i="33"/>
  <c r="AJ59" i="33"/>
  <c r="AJ58" i="33"/>
  <c r="AJ57" i="33"/>
  <c r="AJ31" i="33"/>
  <c r="AJ56" i="33"/>
  <c r="AJ55" i="33"/>
  <c r="AJ52" i="33"/>
  <c r="AJ50" i="33"/>
  <c r="AJ49" i="33"/>
  <c r="AJ44" i="33"/>
  <c r="AJ48" i="33"/>
  <c r="AJ47" i="33"/>
  <c r="AJ46" i="33"/>
  <c r="AJ43" i="33"/>
  <c r="AJ40" i="33"/>
  <c r="AJ41" i="33"/>
  <c r="AJ39" i="33"/>
  <c r="AJ25" i="33"/>
  <c r="AJ38" i="33"/>
  <c r="AJ37" i="33"/>
  <c r="AJ36" i="33"/>
  <c r="AJ34" i="33"/>
  <c r="AJ33" i="33"/>
  <c r="AJ32" i="33"/>
  <c r="AJ30" i="33"/>
  <c r="AJ29" i="33"/>
  <c r="AJ28" i="33"/>
  <c r="AJ27" i="33"/>
  <c r="AJ26" i="33"/>
  <c r="AJ24" i="33"/>
  <c r="AJ23" i="33"/>
  <c r="AJ22" i="33"/>
  <c r="AJ21" i="33"/>
  <c r="AJ20" i="33"/>
  <c r="AJ14" i="33"/>
  <c r="AJ19" i="33"/>
  <c r="AJ18" i="33"/>
  <c r="AJ17" i="33"/>
  <c r="AJ16" i="33"/>
  <c r="AJ15" i="33"/>
  <c r="AJ13" i="33"/>
  <c r="AJ12" i="33"/>
  <c r="AJ9" i="33"/>
  <c r="AJ11" i="33"/>
  <c r="AJ10" i="33"/>
  <c r="AJ8" i="33"/>
  <c r="AJ7" i="33"/>
  <c r="AJ6" i="33"/>
  <c r="AJ5" i="33"/>
  <c r="AJ4" i="33"/>
  <c r="AJ3" i="33"/>
  <c r="Y5" i="11" l="1"/>
  <c r="X31" i="11"/>
  <c r="X33" i="11" s="1"/>
  <c r="X29" i="11"/>
  <c r="AN49" i="33"/>
  <c r="O484" i="12"/>
  <c r="N484" i="12"/>
  <c r="M484" i="12"/>
  <c r="K484" i="12"/>
  <c r="J484" i="12"/>
  <c r="I484" i="12"/>
  <c r="G484" i="12"/>
  <c r="F484" i="12"/>
  <c r="E484" i="12"/>
  <c r="L484" i="12"/>
  <c r="H484" i="12"/>
  <c r="D484" i="12"/>
  <c r="O481" i="12"/>
  <c r="N481" i="12"/>
  <c r="M481" i="12"/>
  <c r="K481" i="12"/>
  <c r="J481" i="12"/>
  <c r="I481" i="12"/>
  <c r="G481" i="12"/>
  <c r="F481" i="12"/>
  <c r="E481" i="12"/>
  <c r="O483" i="12"/>
  <c r="N483" i="12"/>
  <c r="M483" i="12"/>
  <c r="K483" i="12"/>
  <c r="J483" i="12"/>
  <c r="I483" i="12"/>
  <c r="G483" i="12"/>
  <c r="F483" i="12"/>
  <c r="E483" i="12"/>
  <c r="L483" i="12"/>
  <c r="H483" i="12"/>
  <c r="D483" i="12"/>
  <c r="L481" i="12"/>
  <c r="H481" i="12"/>
  <c r="D481" i="12"/>
  <c r="O479" i="12"/>
  <c r="N479" i="12"/>
  <c r="M479" i="12"/>
  <c r="O478" i="12"/>
  <c r="O4" i="20" s="1"/>
  <c r="N478" i="12"/>
  <c r="N4" i="20" s="1"/>
  <c r="M478" i="12"/>
  <c r="M4" i="20" s="1"/>
  <c r="K479" i="12"/>
  <c r="J479" i="12"/>
  <c r="I479" i="12"/>
  <c r="K478" i="12"/>
  <c r="K4" i="20" s="1"/>
  <c r="J478" i="12"/>
  <c r="J4" i="20" s="1"/>
  <c r="I478" i="12"/>
  <c r="I4" i="20" s="1"/>
  <c r="G479" i="12"/>
  <c r="F479" i="12"/>
  <c r="E479" i="12"/>
  <c r="G478" i="12"/>
  <c r="G4" i="20" s="1"/>
  <c r="F478" i="12"/>
  <c r="F4" i="20" s="1"/>
  <c r="E478" i="12"/>
  <c r="E4" i="20" s="1"/>
  <c r="L479" i="12"/>
  <c r="H479" i="12"/>
  <c r="D479" i="12"/>
  <c r="L478" i="12"/>
  <c r="L4" i="20" s="1"/>
  <c r="H478" i="12"/>
  <c r="H4" i="20" s="1"/>
  <c r="D478" i="12"/>
  <c r="D4" i="20" s="1"/>
  <c r="O477" i="12"/>
  <c r="N477" i="12"/>
  <c r="M477" i="12"/>
  <c r="O476" i="12"/>
  <c r="N476" i="12"/>
  <c r="M476" i="12"/>
  <c r="K477" i="12"/>
  <c r="J477" i="12"/>
  <c r="I477" i="12"/>
  <c r="K476" i="12"/>
  <c r="J476" i="12"/>
  <c r="I476" i="12"/>
  <c r="G477" i="12"/>
  <c r="F477" i="12"/>
  <c r="E477" i="12"/>
  <c r="G476" i="12"/>
  <c r="F476" i="12"/>
  <c r="E476" i="12"/>
  <c r="L477" i="12"/>
  <c r="H477" i="12"/>
  <c r="D477" i="12"/>
  <c r="L476" i="12"/>
  <c r="H476" i="12"/>
  <c r="D476" i="12"/>
  <c r="O475" i="12"/>
  <c r="N475" i="12"/>
  <c r="M475" i="12"/>
  <c r="K475" i="12"/>
  <c r="J475" i="12"/>
  <c r="I475" i="12"/>
  <c r="G475" i="12"/>
  <c r="F475" i="12"/>
  <c r="E475" i="12"/>
  <c r="L475" i="12"/>
  <c r="H475" i="12"/>
  <c r="D475" i="12"/>
  <c r="O474" i="12"/>
  <c r="N474" i="12"/>
  <c r="M474" i="12"/>
  <c r="K474" i="12"/>
  <c r="J474" i="12"/>
  <c r="I474" i="12"/>
  <c r="G474" i="12"/>
  <c r="F474" i="12"/>
  <c r="E474" i="12"/>
  <c r="L474" i="12"/>
  <c r="H474" i="12"/>
  <c r="D474" i="12"/>
  <c r="O472" i="12"/>
  <c r="N472" i="12"/>
  <c r="M472" i="12"/>
  <c r="K472" i="12"/>
  <c r="J472" i="12"/>
  <c r="I472" i="12"/>
  <c r="G472" i="12"/>
  <c r="F472" i="12"/>
  <c r="E472" i="12"/>
  <c r="O473" i="12"/>
  <c r="N473" i="12"/>
  <c r="M473" i="12"/>
  <c r="K473" i="12"/>
  <c r="J473" i="12"/>
  <c r="I473" i="12"/>
  <c r="G473" i="12"/>
  <c r="F473" i="12"/>
  <c r="E473" i="12"/>
  <c r="L473" i="12"/>
  <c r="H473" i="12"/>
  <c r="D473" i="12"/>
  <c r="L472" i="12"/>
  <c r="H472" i="12"/>
  <c r="D472" i="12"/>
  <c r="AN44" i="33"/>
  <c r="O471" i="12"/>
  <c r="N471" i="12"/>
  <c r="M471" i="12"/>
  <c r="O470" i="12"/>
  <c r="N470" i="12"/>
  <c r="M470" i="12"/>
  <c r="K471" i="12"/>
  <c r="J471" i="12"/>
  <c r="I471" i="12"/>
  <c r="K470" i="12"/>
  <c r="J470" i="12"/>
  <c r="I470" i="12"/>
  <c r="G471" i="12"/>
  <c r="F471" i="12"/>
  <c r="E471" i="12"/>
  <c r="G470" i="12"/>
  <c r="F470" i="12"/>
  <c r="E470" i="12"/>
  <c r="L471" i="12"/>
  <c r="L470" i="12"/>
  <c r="H471" i="12"/>
  <c r="H470" i="12"/>
  <c r="D471" i="12"/>
  <c r="D470" i="12"/>
  <c r="O469" i="12"/>
  <c r="N469" i="12"/>
  <c r="M469" i="12"/>
  <c r="O468" i="12"/>
  <c r="N468" i="12"/>
  <c r="M468" i="12"/>
  <c r="K469" i="12"/>
  <c r="J469" i="12"/>
  <c r="I469" i="12"/>
  <c r="K468" i="12"/>
  <c r="J468" i="12"/>
  <c r="I468" i="12"/>
  <c r="G469" i="12"/>
  <c r="F469" i="12"/>
  <c r="E469" i="12"/>
  <c r="G468" i="12"/>
  <c r="F468" i="12"/>
  <c r="E468" i="12"/>
  <c r="L469" i="12"/>
  <c r="H469" i="12"/>
  <c r="D469" i="12"/>
  <c r="L468" i="12"/>
  <c r="H468" i="12"/>
  <c r="D468" i="12"/>
  <c r="O467" i="12"/>
  <c r="N467" i="12"/>
  <c r="M467" i="12"/>
  <c r="O466" i="12"/>
  <c r="N466" i="12"/>
  <c r="M466" i="12"/>
  <c r="K467" i="12"/>
  <c r="J467" i="12"/>
  <c r="I467" i="12"/>
  <c r="K466" i="12"/>
  <c r="J466" i="12"/>
  <c r="I466" i="12"/>
  <c r="G467" i="12"/>
  <c r="F467" i="12"/>
  <c r="E467" i="12"/>
  <c r="G466" i="12"/>
  <c r="F466" i="12"/>
  <c r="E466" i="12"/>
  <c r="L467" i="12"/>
  <c r="H467" i="12"/>
  <c r="D467" i="12"/>
  <c r="L466" i="12"/>
  <c r="H466" i="12"/>
  <c r="D466" i="12"/>
  <c r="O465" i="12"/>
  <c r="N465" i="12"/>
  <c r="M465" i="12"/>
  <c r="O464" i="12"/>
  <c r="N464" i="12"/>
  <c r="M464" i="12"/>
  <c r="O463" i="12"/>
  <c r="N463" i="12"/>
  <c r="M463" i="12"/>
  <c r="O462" i="12"/>
  <c r="N462" i="12"/>
  <c r="M462" i="12"/>
  <c r="O461" i="12"/>
  <c r="N461" i="12"/>
  <c r="M461" i="12"/>
  <c r="O460" i="12"/>
  <c r="N460" i="12"/>
  <c r="M460" i="12"/>
  <c r="K465" i="12"/>
  <c r="J465" i="12"/>
  <c r="I465" i="12"/>
  <c r="K464" i="12"/>
  <c r="J464" i="12"/>
  <c r="I464" i="12"/>
  <c r="K463" i="12"/>
  <c r="J463" i="12"/>
  <c r="I463" i="12"/>
  <c r="K462" i="12"/>
  <c r="J462" i="12"/>
  <c r="I462" i="12"/>
  <c r="K461" i="12"/>
  <c r="J461" i="12"/>
  <c r="I461" i="12"/>
  <c r="K460" i="12"/>
  <c r="J460" i="12"/>
  <c r="I460" i="12"/>
  <c r="G465" i="12"/>
  <c r="F465" i="12"/>
  <c r="E465" i="12"/>
  <c r="G464" i="12"/>
  <c r="F464" i="12"/>
  <c r="E464" i="12"/>
  <c r="G463" i="12"/>
  <c r="F463" i="12"/>
  <c r="E463" i="12"/>
  <c r="G462" i="12"/>
  <c r="F462" i="12"/>
  <c r="E462" i="12"/>
  <c r="G461" i="12"/>
  <c r="F461" i="12"/>
  <c r="E461" i="12"/>
  <c r="G460" i="12"/>
  <c r="F460" i="12"/>
  <c r="E460" i="12"/>
  <c r="L465" i="12"/>
  <c r="H465" i="12"/>
  <c r="D465" i="12"/>
  <c r="L464" i="12"/>
  <c r="H464" i="12"/>
  <c r="D464" i="12"/>
  <c r="L463" i="12"/>
  <c r="H463" i="12"/>
  <c r="D463" i="12"/>
  <c r="L462" i="12"/>
  <c r="H462" i="12"/>
  <c r="D462" i="12"/>
  <c r="L461" i="12"/>
  <c r="H461" i="12"/>
  <c r="D461" i="12"/>
  <c r="L460" i="12"/>
  <c r="H460" i="12"/>
  <c r="D460" i="12"/>
  <c r="G487" i="12"/>
  <c r="F487" i="12"/>
  <c r="E487" i="12"/>
  <c r="D487" i="12"/>
  <c r="X16" i="43"/>
  <c r="X15" i="43"/>
  <c r="X14" i="43"/>
  <c r="X13" i="43"/>
  <c r="X12" i="43"/>
  <c r="X11" i="43"/>
  <c r="X10" i="43"/>
  <c r="X9" i="43"/>
  <c r="X8" i="43"/>
  <c r="X7" i="43"/>
  <c r="X6" i="43"/>
  <c r="X5" i="43"/>
  <c r="X4" i="43"/>
  <c r="Z16" i="43"/>
  <c r="T16" i="43"/>
  <c r="R16" i="43"/>
  <c r="N16" i="43"/>
  <c r="L16" i="43"/>
  <c r="AN80" i="33"/>
  <c r="AN101" i="33"/>
  <c r="AN100" i="33"/>
  <c r="AN65" i="33"/>
  <c r="F345" i="44"/>
  <c r="W27" i="11" s="1"/>
  <c r="L320" i="44"/>
  <c r="W26" i="11" s="1"/>
  <c r="F320" i="44"/>
  <c r="W25" i="11" s="1"/>
  <c r="F295" i="44"/>
  <c r="W24" i="11" s="1"/>
  <c r="Y24" i="11" s="1"/>
  <c r="AO44" i="33" l="1"/>
  <c r="AO49" i="33"/>
  <c r="AO100" i="33"/>
  <c r="AO101" i="33"/>
  <c r="AO80" i="33"/>
  <c r="AO65" i="33"/>
  <c r="L295" i="44"/>
  <c r="W23" i="11" s="1"/>
  <c r="L270" i="44"/>
  <c r="W22" i="11" s="1"/>
  <c r="F270" i="44"/>
  <c r="W21" i="11" s="1"/>
  <c r="L244" i="44"/>
  <c r="W20" i="11" s="1"/>
  <c r="F244" i="44"/>
  <c r="W19" i="11" s="1"/>
  <c r="L219" i="44"/>
  <c r="W18" i="11" s="1"/>
  <c r="F219" i="44"/>
  <c r="W17" i="11" s="1"/>
  <c r="L194" i="44"/>
  <c r="W16" i="11" s="1"/>
  <c r="F194" i="44"/>
  <c r="W15" i="11" s="1"/>
  <c r="L166" i="44"/>
  <c r="W14" i="11" s="1"/>
  <c r="F166" i="44"/>
  <c r="W13" i="11" s="1"/>
  <c r="L122" i="44"/>
  <c r="W12" i="11" s="1"/>
  <c r="F122" i="44"/>
  <c r="W11" i="11" s="1"/>
  <c r="L77" i="44"/>
  <c r="W10" i="11" s="1"/>
  <c r="F77" i="44"/>
  <c r="L40" i="44"/>
  <c r="W8" i="11" s="1"/>
  <c r="F40" i="44"/>
  <c r="L12" i="44"/>
  <c r="W4" i="11" s="1"/>
  <c r="W32" i="11" s="1"/>
  <c r="F12" i="44"/>
  <c r="W3" i="11" s="1"/>
  <c r="W30" i="11" l="1"/>
  <c r="W9" i="11"/>
  <c r="F6" i="44"/>
  <c r="W7" i="11"/>
  <c r="W31" i="11" l="1"/>
  <c r="W33" i="11" s="1"/>
  <c r="W29" i="11"/>
  <c r="Z15" i="43"/>
  <c r="Z14" i="43"/>
  <c r="Z13" i="43"/>
  <c r="Z12" i="43"/>
  <c r="Z11" i="43"/>
  <c r="Z10" i="43"/>
  <c r="Z9" i="43"/>
  <c r="Z8" i="43"/>
  <c r="Z7" i="43"/>
  <c r="Z6" i="43"/>
  <c r="Z4" i="43"/>
  <c r="R15" i="43"/>
  <c r="R14" i="43"/>
  <c r="R13" i="43"/>
  <c r="R12" i="43"/>
  <c r="R11" i="43"/>
  <c r="R10" i="43"/>
  <c r="R9" i="43"/>
  <c r="R8" i="43"/>
  <c r="R7" i="43"/>
  <c r="R6" i="43"/>
  <c r="R5" i="43"/>
  <c r="L15" i="43"/>
  <c r="L14" i="43"/>
  <c r="L13" i="43"/>
  <c r="L12" i="43"/>
  <c r="L11" i="43"/>
  <c r="L10" i="43"/>
  <c r="L9" i="43"/>
  <c r="L8" i="43"/>
  <c r="L7" i="43"/>
  <c r="L6" i="43"/>
  <c r="L5" i="43"/>
  <c r="R4" i="43"/>
  <c r="L4" i="43"/>
  <c r="T15" i="43"/>
  <c r="T14" i="43"/>
  <c r="T13" i="43"/>
  <c r="T12" i="43"/>
  <c r="T11" i="43"/>
  <c r="T10" i="43"/>
  <c r="T9" i="43"/>
  <c r="T8" i="43"/>
  <c r="T7" i="43"/>
  <c r="T6" i="43"/>
  <c r="T5" i="43"/>
  <c r="T4" i="43"/>
  <c r="AN20" i="33"/>
  <c r="J33" i="21"/>
  <c r="K20" i="3"/>
  <c r="O456" i="12"/>
  <c r="N456" i="12"/>
  <c r="M456" i="12"/>
  <c r="O455" i="12"/>
  <c r="O33" i="34" s="1"/>
  <c r="N455" i="12"/>
  <c r="N33" i="34" s="1"/>
  <c r="M455" i="12"/>
  <c r="M33" i="34" s="1"/>
  <c r="O453" i="12"/>
  <c r="O33" i="21" s="1"/>
  <c r="N453" i="12"/>
  <c r="N33" i="21" s="1"/>
  <c r="M453" i="12"/>
  <c r="M33" i="21" s="1"/>
  <c r="O451" i="12"/>
  <c r="O33" i="20" s="1"/>
  <c r="N451" i="12"/>
  <c r="N33" i="20" s="1"/>
  <c r="M451" i="12"/>
  <c r="M33" i="20" s="1"/>
  <c r="O449" i="12"/>
  <c r="O45" i="19" s="1"/>
  <c r="N449" i="12"/>
  <c r="N45" i="19" s="1"/>
  <c r="M449" i="12"/>
  <c r="M45" i="19" s="1"/>
  <c r="O448" i="12"/>
  <c r="O21" i="19" s="1"/>
  <c r="N448" i="12"/>
  <c r="N21" i="19" s="1"/>
  <c r="M448" i="12"/>
  <c r="M21" i="19" s="1"/>
  <c r="O447" i="12"/>
  <c r="O44" i="18" s="1"/>
  <c r="N447" i="12"/>
  <c r="N44" i="18" s="1"/>
  <c r="M447" i="12"/>
  <c r="M44" i="18" s="1"/>
  <c r="O446" i="12"/>
  <c r="O20" i="18" s="1"/>
  <c r="N446" i="12"/>
  <c r="N20" i="18" s="1"/>
  <c r="M446" i="12"/>
  <c r="M20" i="18" s="1"/>
  <c r="O445" i="12"/>
  <c r="O44" i="17" s="1"/>
  <c r="N445" i="12"/>
  <c r="N44" i="17" s="1"/>
  <c r="M445" i="12"/>
  <c r="M44" i="17" s="1"/>
  <c r="O444" i="12"/>
  <c r="O20" i="17" s="1"/>
  <c r="N444" i="12"/>
  <c r="N20" i="17" s="1"/>
  <c r="M444" i="12"/>
  <c r="M20" i="17" s="1"/>
  <c r="O443" i="12"/>
  <c r="O44" i="22" s="1"/>
  <c r="N443" i="12"/>
  <c r="N44" i="22" s="1"/>
  <c r="M443" i="12"/>
  <c r="M44" i="22" s="1"/>
  <c r="O442" i="12"/>
  <c r="O20" i="22" s="1"/>
  <c r="N442" i="12"/>
  <c r="N20" i="22" s="1"/>
  <c r="M442" i="12"/>
  <c r="M20" i="22" s="1"/>
  <c r="O441" i="12"/>
  <c r="O44" i="16" s="1"/>
  <c r="N441" i="12"/>
  <c r="N44" i="16" s="1"/>
  <c r="M441" i="12"/>
  <c r="M44" i="16" s="1"/>
  <c r="O440" i="12"/>
  <c r="O20" i="16" s="1"/>
  <c r="N440" i="12"/>
  <c r="N20" i="16" s="1"/>
  <c r="M440" i="12"/>
  <c r="M20" i="16" s="1"/>
  <c r="O439" i="12"/>
  <c r="O44" i="15" s="1"/>
  <c r="N439" i="12"/>
  <c r="N44" i="15" s="1"/>
  <c r="M439" i="12"/>
  <c r="M44" i="15" s="1"/>
  <c r="O438" i="12"/>
  <c r="O20" i="15" s="1"/>
  <c r="N438" i="12"/>
  <c r="N20" i="15" s="1"/>
  <c r="M438" i="12"/>
  <c r="M20" i="15" s="1"/>
  <c r="O437" i="12"/>
  <c r="O45" i="14" s="1"/>
  <c r="N437" i="12"/>
  <c r="N45" i="14" s="1"/>
  <c r="M437" i="12"/>
  <c r="M45" i="14" s="1"/>
  <c r="O436" i="12"/>
  <c r="O21" i="14" s="1"/>
  <c r="N436" i="12"/>
  <c r="N21" i="14" s="1"/>
  <c r="M436" i="12"/>
  <c r="M21" i="14" s="1"/>
  <c r="O435" i="12"/>
  <c r="O44" i="13" s="1"/>
  <c r="N435" i="12"/>
  <c r="N44" i="13" s="1"/>
  <c r="M435" i="12"/>
  <c r="M44" i="13" s="1"/>
  <c r="O434" i="12"/>
  <c r="O20" i="13" s="1"/>
  <c r="N434" i="12"/>
  <c r="N20" i="13" s="1"/>
  <c r="M434" i="12"/>
  <c r="M20" i="13" s="1"/>
  <c r="O433" i="12"/>
  <c r="O44" i="3" s="1"/>
  <c r="N433" i="12"/>
  <c r="N44" i="3" s="1"/>
  <c r="M433" i="12"/>
  <c r="M44" i="3" s="1"/>
  <c r="O432" i="12"/>
  <c r="O20" i="3" s="1"/>
  <c r="N432" i="12"/>
  <c r="N20" i="3" s="1"/>
  <c r="M432" i="12"/>
  <c r="M20" i="3" s="1"/>
  <c r="K456" i="12"/>
  <c r="J456" i="12"/>
  <c r="I456" i="12"/>
  <c r="K455" i="12"/>
  <c r="K33" i="34" s="1"/>
  <c r="J455" i="12"/>
  <c r="J33" i="34" s="1"/>
  <c r="I455" i="12"/>
  <c r="I33" i="34" s="1"/>
  <c r="K453" i="12"/>
  <c r="K33" i="21" s="1"/>
  <c r="J453" i="12"/>
  <c r="I453" i="12"/>
  <c r="I33" i="21" s="1"/>
  <c r="K451" i="12"/>
  <c r="K33" i="20" s="1"/>
  <c r="J451" i="12"/>
  <c r="J33" i="20" s="1"/>
  <c r="I451" i="12"/>
  <c r="I33" i="20" s="1"/>
  <c r="K449" i="12"/>
  <c r="K45" i="19" s="1"/>
  <c r="J449" i="12"/>
  <c r="J45" i="19" s="1"/>
  <c r="I449" i="12"/>
  <c r="I45" i="19" s="1"/>
  <c r="K448" i="12"/>
  <c r="K21" i="19" s="1"/>
  <c r="J448" i="12"/>
  <c r="J21" i="19" s="1"/>
  <c r="I448" i="12"/>
  <c r="I21" i="19" s="1"/>
  <c r="K447" i="12"/>
  <c r="K44" i="18" s="1"/>
  <c r="J447" i="12"/>
  <c r="J44" i="18" s="1"/>
  <c r="I447" i="12"/>
  <c r="I44" i="18" s="1"/>
  <c r="K446" i="12"/>
  <c r="K20" i="18" s="1"/>
  <c r="J446" i="12"/>
  <c r="J20" i="18" s="1"/>
  <c r="I446" i="12"/>
  <c r="I20" i="18" s="1"/>
  <c r="K445" i="12"/>
  <c r="K44" i="17" s="1"/>
  <c r="J445" i="12"/>
  <c r="J44" i="17" s="1"/>
  <c r="I445" i="12"/>
  <c r="I44" i="17" s="1"/>
  <c r="K444" i="12"/>
  <c r="K20" i="17" s="1"/>
  <c r="J444" i="12"/>
  <c r="J20" i="17" s="1"/>
  <c r="I444" i="12"/>
  <c r="I20" i="17" s="1"/>
  <c r="K443" i="12"/>
  <c r="K44" i="22" s="1"/>
  <c r="J443" i="12"/>
  <c r="J44" i="22" s="1"/>
  <c r="I443" i="12"/>
  <c r="I44" i="22" s="1"/>
  <c r="K442" i="12"/>
  <c r="K20" i="22" s="1"/>
  <c r="J442" i="12"/>
  <c r="J20" i="22" s="1"/>
  <c r="I442" i="12"/>
  <c r="I20" i="22" s="1"/>
  <c r="K441" i="12"/>
  <c r="K44" i="16" s="1"/>
  <c r="J441" i="12"/>
  <c r="J44" i="16" s="1"/>
  <c r="I441" i="12"/>
  <c r="I44" i="16" s="1"/>
  <c r="K440" i="12"/>
  <c r="K20" i="16" s="1"/>
  <c r="J440" i="12"/>
  <c r="J20" i="16" s="1"/>
  <c r="I440" i="12"/>
  <c r="I20" i="16" s="1"/>
  <c r="K439" i="12"/>
  <c r="K44" i="15" s="1"/>
  <c r="J439" i="12"/>
  <c r="J44" i="15" s="1"/>
  <c r="I439" i="12"/>
  <c r="I44" i="15" s="1"/>
  <c r="K438" i="12"/>
  <c r="K20" i="15" s="1"/>
  <c r="J438" i="12"/>
  <c r="J20" i="15" s="1"/>
  <c r="I438" i="12"/>
  <c r="I20" i="15" s="1"/>
  <c r="K437" i="12"/>
  <c r="K45" i="14" s="1"/>
  <c r="J437" i="12"/>
  <c r="J45" i="14" s="1"/>
  <c r="I437" i="12"/>
  <c r="I45" i="14" s="1"/>
  <c r="K436" i="12"/>
  <c r="K21" i="14" s="1"/>
  <c r="J436" i="12"/>
  <c r="J21" i="14" s="1"/>
  <c r="I436" i="12"/>
  <c r="I21" i="14" s="1"/>
  <c r="K435" i="12"/>
  <c r="K44" i="13" s="1"/>
  <c r="J435" i="12"/>
  <c r="J44" i="13" s="1"/>
  <c r="I435" i="12"/>
  <c r="I44" i="13" s="1"/>
  <c r="K434" i="12"/>
  <c r="K20" i="13" s="1"/>
  <c r="J434" i="12"/>
  <c r="J20" i="13" s="1"/>
  <c r="I434" i="12"/>
  <c r="I20" i="13" s="1"/>
  <c r="K433" i="12"/>
  <c r="K44" i="3" s="1"/>
  <c r="J433" i="12"/>
  <c r="J44" i="3" s="1"/>
  <c r="I433" i="12"/>
  <c r="I44" i="3" s="1"/>
  <c r="K432" i="12"/>
  <c r="J432" i="12"/>
  <c r="J20" i="3" s="1"/>
  <c r="I432" i="12"/>
  <c r="I20" i="3" s="1"/>
  <c r="G456" i="12"/>
  <c r="F456" i="12"/>
  <c r="E456" i="12"/>
  <c r="G455" i="12"/>
  <c r="G33" i="34" s="1"/>
  <c r="F455" i="12"/>
  <c r="F33" i="34" s="1"/>
  <c r="E455" i="12"/>
  <c r="E33" i="34" s="1"/>
  <c r="G453" i="12"/>
  <c r="G33" i="21" s="1"/>
  <c r="F453" i="12"/>
  <c r="F33" i="21" s="1"/>
  <c r="E453" i="12"/>
  <c r="E33" i="21" s="1"/>
  <c r="G451" i="12"/>
  <c r="G33" i="20" s="1"/>
  <c r="F451" i="12"/>
  <c r="F33" i="20" s="1"/>
  <c r="E451" i="12"/>
  <c r="E33" i="20" s="1"/>
  <c r="G449" i="12"/>
  <c r="G45" i="19" s="1"/>
  <c r="F449" i="12"/>
  <c r="F45" i="19" s="1"/>
  <c r="E449" i="12"/>
  <c r="E45" i="19" s="1"/>
  <c r="G448" i="12"/>
  <c r="G21" i="19" s="1"/>
  <c r="F448" i="12"/>
  <c r="F21" i="19" s="1"/>
  <c r="E448" i="12"/>
  <c r="E21" i="19" s="1"/>
  <c r="G447" i="12"/>
  <c r="G44" i="18" s="1"/>
  <c r="F447" i="12"/>
  <c r="F44" i="18" s="1"/>
  <c r="E447" i="12"/>
  <c r="E44" i="18" s="1"/>
  <c r="G446" i="12"/>
  <c r="G20" i="18" s="1"/>
  <c r="F446" i="12"/>
  <c r="F20" i="18" s="1"/>
  <c r="E446" i="12"/>
  <c r="E20" i="18" s="1"/>
  <c r="G445" i="12"/>
  <c r="G44" i="17" s="1"/>
  <c r="F445" i="12"/>
  <c r="F44" i="17" s="1"/>
  <c r="E445" i="12"/>
  <c r="E44" i="17" s="1"/>
  <c r="G444" i="12"/>
  <c r="G20" i="17" s="1"/>
  <c r="F444" i="12"/>
  <c r="F20" i="17" s="1"/>
  <c r="E444" i="12"/>
  <c r="E20" i="17" s="1"/>
  <c r="G443" i="12"/>
  <c r="G44" i="22" s="1"/>
  <c r="F443" i="12"/>
  <c r="F44" i="22" s="1"/>
  <c r="E443" i="12"/>
  <c r="E44" i="22" s="1"/>
  <c r="G442" i="12"/>
  <c r="G20" i="22" s="1"/>
  <c r="F442" i="12"/>
  <c r="F20" i="22" s="1"/>
  <c r="E442" i="12"/>
  <c r="E20" i="22" s="1"/>
  <c r="G441" i="12"/>
  <c r="G44" i="16" s="1"/>
  <c r="F441" i="12"/>
  <c r="F44" i="16" s="1"/>
  <c r="E441" i="12"/>
  <c r="E44" i="16" s="1"/>
  <c r="G440" i="12"/>
  <c r="G20" i="16" s="1"/>
  <c r="F440" i="12"/>
  <c r="F20" i="16" s="1"/>
  <c r="E440" i="12"/>
  <c r="E20" i="16" s="1"/>
  <c r="G439" i="12"/>
  <c r="G44" i="15" s="1"/>
  <c r="F439" i="12"/>
  <c r="F44" i="15" s="1"/>
  <c r="E439" i="12"/>
  <c r="E44" i="15" s="1"/>
  <c r="G438" i="12"/>
  <c r="G20" i="15" s="1"/>
  <c r="F438" i="12"/>
  <c r="F20" i="15" s="1"/>
  <c r="E438" i="12"/>
  <c r="E20" i="15" s="1"/>
  <c r="G437" i="12"/>
  <c r="G45" i="14" s="1"/>
  <c r="F437" i="12"/>
  <c r="F45" i="14" s="1"/>
  <c r="E437" i="12"/>
  <c r="E45" i="14" s="1"/>
  <c r="G436" i="12"/>
  <c r="G21" i="14" s="1"/>
  <c r="F436" i="12"/>
  <c r="F21" i="14" s="1"/>
  <c r="E436" i="12"/>
  <c r="E21" i="14" s="1"/>
  <c r="G435" i="12"/>
  <c r="G44" i="13" s="1"/>
  <c r="F435" i="12"/>
  <c r="F44" i="13" s="1"/>
  <c r="E435" i="12"/>
  <c r="E44" i="13" s="1"/>
  <c r="G434" i="12"/>
  <c r="G20" i="13" s="1"/>
  <c r="F434" i="12"/>
  <c r="F20" i="13" s="1"/>
  <c r="E434" i="12"/>
  <c r="E20" i="13" s="1"/>
  <c r="G433" i="12"/>
  <c r="G44" i="3" s="1"/>
  <c r="F433" i="12"/>
  <c r="F44" i="3" s="1"/>
  <c r="E433" i="12"/>
  <c r="E44" i="3" s="1"/>
  <c r="G432" i="12"/>
  <c r="G20" i="3" s="1"/>
  <c r="F432" i="12"/>
  <c r="F20" i="3" s="1"/>
  <c r="E432" i="12"/>
  <c r="E20" i="3" s="1"/>
  <c r="L456" i="12"/>
  <c r="L455" i="12"/>
  <c r="L33" i="34" s="1"/>
  <c r="H456" i="12"/>
  <c r="H455" i="12"/>
  <c r="H33" i="34" s="1"/>
  <c r="D456" i="12"/>
  <c r="D455" i="12"/>
  <c r="D33" i="34" s="1"/>
  <c r="L453" i="12"/>
  <c r="L33" i="21" s="1"/>
  <c r="H453" i="12"/>
  <c r="H33" i="21" s="1"/>
  <c r="D453" i="12"/>
  <c r="D33" i="21" s="1"/>
  <c r="L451" i="12"/>
  <c r="L33" i="20" s="1"/>
  <c r="H451" i="12"/>
  <c r="H33" i="20" s="1"/>
  <c r="D451" i="12"/>
  <c r="D33" i="20" s="1"/>
  <c r="L449" i="12"/>
  <c r="L45" i="19" s="1"/>
  <c r="L448" i="12"/>
  <c r="L21" i="19" s="1"/>
  <c r="H449" i="12"/>
  <c r="H45" i="19" s="1"/>
  <c r="H448" i="12"/>
  <c r="H21" i="19" s="1"/>
  <c r="D449" i="12"/>
  <c r="D45" i="19" s="1"/>
  <c r="D448" i="12"/>
  <c r="D21" i="19" s="1"/>
  <c r="L447" i="12"/>
  <c r="L44" i="18" s="1"/>
  <c r="L446" i="12"/>
  <c r="L20" i="18" s="1"/>
  <c r="H447" i="12"/>
  <c r="H44" i="18" s="1"/>
  <c r="H446" i="12"/>
  <c r="H20" i="18" s="1"/>
  <c r="L445" i="12"/>
  <c r="L44" i="17" s="1"/>
  <c r="L444" i="12"/>
  <c r="L20" i="17" s="1"/>
  <c r="H445" i="12"/>
  <c r="H44" i="17" s="1"/>
  <c r="H444" i="12"/>
  <c r="H20" i="17" s="1"/>
  <c r="D447" i="12"/>
  <c r="D44" i="18" s="1"/>
  <c r="D446" i="12"/>
  <c r="D20" i="18" s="1"/>
  <c r="D445" i="12"/>
  <c r="D44" i="17" s="1"/>
  <c r="D444" i="12"/>
  <c r="D20" i="17" s="1"/>
  <c r="L443" i="12"/>
  <c r="L44" i="22" s="1"/>
  <c r="L442" i="12"/>
  <c r="L20" i="22" s="1"/>
  <c r="L441" i="12"/>
  <c r="L44" i="16" s="1"/>
  <c r="L440" i="12"/>
  <c r="L20" i="16" s="1"/>
  <c r="H443" i="12"/>
  <c r="H44" i="22" s="1"/>
  <c r="H442" i="12"/>
  <c r="H20" i="22" s="1"/>
  <c r="H441" i="12"/>
  <c r="H44" i="16" s="1"/>
  <c r="H440" i="12"/>
  <c r="H20" i="16" s="1"/>
  <c r="D443" i="12"/>
  <c r="D44" i="22" s="1"/>
  <c r="D442" i="12"/>
  <c r="D20" i="22" s="1"/>
  <c r="D441" i="12"/>
  <c r="D44" i="16" s="1"/>
  <c r="D440" i="12"/>
  <c r="D20" i="16" s="1"/>
  <c r="L439" i="12"/>
  <c r="L44" i="15" s="1"/>
  <c r="L438" i="12"/>
  <c r="L20" i="15" s="1"/>
  <c r="H439" i="12"/>
  <c r="H44" i="15" s="1"/>
  <c r="H438" i="12"/>
  <c r="H20" i="15" s="1"/>
  <c r="D439" i="12"/>
  <c r="D44" i="15" s="1"/>
  <c r="D438" i="12"/>
  <c r="D20" i="15" s="1"/>
  <c r="L437" i="12"/>
  <c r="L45" i="14" s="1"/>
  <c r="L436" i="12"/>
  <c r="L21" i="14" s="1"/>
  <c r="H437" i="12"/>
  <c r="H45" i="14" s="1"/>
  <c r="H436" i="12"/>
  <c r="H21" i="14" s="1"/>
  <c r="D437" i="12"/>
  <c r="D45" i="14" s="1"/>
  <c r="D436" i="12"/>
  <c r="D21" i="14" s="1"/>
  <c r="L435" i="12"/>
  <c r="L44" i="13" s="1"/>
  <c r="H435" i="12"/>
  <c r="H44" i="13" s="1"/>
  <c r="D435" i="12"/>
  <c r="D44" i="13" s="1"/>
  <c r="L434" i="12"/>
  <c r="L20" i="13" s="1"/>
  <c r="H434" i="12"/>
  <c r="H20" i="13" s="1"/>
  <c r="D434" i="12"/>
  <c r="D20" i="13" s="1"/>
  <c r="L433" i="12"/>
  <c r="L44" i="3" s="1"/>
  <c r="H433" i="12"/>
  <c r="H44" i="3" s="1"/>
  <c r="D433" i="12"/>
  <c r="D44" i="3" s="1"/>
  <c r="L432" i="12"/>
  <c r="L20" i="3" s="1"/>
  <c r="H432" i="12"/>
  <c r="H20" i="3" s="1"/>
  <c r="D432" i="12"/>
  <c r="D20" i="3" s="1"/>
  <c r="G459" i="12"/>
  <c r="F459" i="12"/>
  <c r="E459" i="12"/>
  <c r="D459" i="12"/>
  <c r="AN25" i="33"/>
  <c r="AN32" i="33"/>
  <c r="N4" i="43"/>
  <c r="N5" i="43"/>
  <c r="N6" i="43"/>
  <c r="N7" i="43"/>
  <c r="N8" i="43"/>
  <c r="N9" i="43"/>
  <c r="N10" i="43"/>
  <c r="N11" i="43"/>
  <c r="N12" i="43"/>
  <c r="N13" i="43"/>
  <c r="N14" i="43"/>
  <c r="N15" i="43"/>
  <c r="L333" i="41" l="1"/>
  <c r="L321" i="41"/>
  <c r="V27" i="11" s="1"/>
  <c r="F321" i="41"/>
  <c r="V26" i="11" s="1"/>
  <c r="L295" i="41"/>
  <c r="V25" i="11" s="1"/>
  <c r="F295" i="41"/>
  <c r="V23" i="11" s="1"/>
  <c r="L270" i="41"/>
  <c r="V22" i="11" s="1"/>
  <c r="F270" i="41"/>
  <c r="V21" i="11" s="1"/>
  <c r="L244" i="41"/>
  <c r="V20" i="11" s="1"/>
  <c r="F244" i="41"/>
  <c r="V19" i="11" s="1"/>
  <c r="L219" i="41"/>
  <c r="F219" i="41"/>
  <c r="V17" i="11" s="1"/>
  <c r="L194" i="41"/>
  <c r="V16" i="11" s="1"/>
  <c r="F194" i="41"/>
  <c r="V15" i="11" s="1"/>
  <c r="L166" i="41"/>
  <c r="V14" i="11" s="1"/>
  <c r="F166" i="41"/>
  <c r="V13" i="11" s="1"/>
  <c r="L122" i="41"/>
  <c r="V12" i="11" s="1"/>
  <c r="F122" i="41"/>
  <c r="V11" i="11" s="1"/>
  <c r="L77" i="41"/>
  <c r="V10" i="11" s="1"/>
  <c r="F77" i="41"/>
  <c r="V9" i="11" s="1"/>
  <c r="L40" i="41"/>
  <c r="V8" i="11" s="1"/>
  <c r="F40" i="41"/>
  <c r="V7" i="11" s="1"/>
  <c r="L12" i="41"/>
  <c r="V4" i="11" s="1"/>
  <c r="F12" i="41"/>
  <c r="D35" i="11"/>
  <c r="O428" i="12"/>
  <c r="N428" i="12"/>
  <c r="M428" i="12"/>
  <c r="O427" i="12"/>
  <c r="O32" i="34" s="1"/>
  <c r="N427" i="12"/>
  <c r="N32" i="34" s="1"/>
  <c r="M427" i="12"/>
  <c r="M32" i="34" s="1"/>
  <c r="O425" i="12"/>
  <c r="O32" i="21" s="1"/>
  <c r="N425" i="12"/>
  <c r="N32" i="21" s="1"/>
  <c r="M425" i="12"/>
  <c r="M32" i="21" s="1"/>
  <c r="O423" i="12"/>
  <c r="O32" i="20" s="1"/>
  <c r="N423" i="12"/>
  <c r="N32" i="20" s="1"/>
  <c r="M423" i="12"/>
  <c r="M32" i="20" s="1"/>
  <c r="O421" i="12"/>
  <c r="O44" i="19" s="1"/>
  <c r="N421" i="12"/>
  <c r="N44" i="19" s="1"/>
  <c r="M421" i="12"/>
  <c r="M44" i="19" s="1"/>
  <c r="O420" i="12"/>
  <c r="O20" i="19" s="1"/>
  <c r="N420" i="12"/>
  <c r="N20" i="19" s="1"/>
  <c r="M420" i="12"/>
  <c r="M20" i="19" s="1"/>
  <c r="O419" i="12"/>
  <c r="O43" i="18" s="1"/>
  <c r="N419" i="12"/>
  <c r="N43" i="18" s="1"/>
  <c r="M419" i="12"/>
  <c r="M43" i="18" s="1"/>
  <c r="O418" i="12"/>
  <c r="O19" i="18" s="1"/>
  <c r="N418" i="12"/>
  <c r="N19" i="18" s="1"/>
  <c r="M418" i="12"/>
  <c r="M19" i="18" s="1"/>
  <c r="O417" i="12"/>
  <c r="O43" i="17" s="1"/>
  <c r="N417" i="12"/>
  <c r="N43" i="17" s="1"/>
  <c r="M417" i="12"/>
  <c r="M43" i="17" s="1"/>
  <c r="O416" i="12"/>
  <c r="O19" i="17" s="1"/>
  <c r="N416" i="12"/>
  <c r="N19" i="17" s="1"/>
  <c r="M416" i="12"/>
  <c r="M19" i="17" s="1"/>
  <c r="O415" i="12"/>
  <c r="O43" i="22" s="1"/>
  <c r="N415" i="12"/>
  <c r="N43" i="22" s="1"/>
  <c r="M415" i="12"/>
  <c r="M43" i="22" s="1"/>
  <c r="O414" i="12"/>
  <c r="O19" i="22" s="1"/>
  <c r="N414" i="12"/>
  <c r="N19" i="22" s="1"/>
  <c r="M414" i="12"/>
  <c r="M19" i="22" s="1"/>
  <c r="O413" i="12"/>
  <c r="O43" i="16" s="1"/>
  <c r="N413" i="12"/>
  <c r="N43" i="16" s="1"/>
  <c r="M413" i="12"/>
  <c r="M43" i="16" s="1"/>
  <c r="O412" i="12"/>
  <c r="O19" i="16" s="1"/>
  <c r="N412" i="12"/>
  <c r="N19" i="16" s="1"/>
  <c r="M412" i="12"/>
  <c r="M19" i="16" s="1"/>
  <c r="O411" i="12"/>
  <c r="O43" i="15" s="1"/>
  <c r="N411" i="12"/>
  <c r="N43" i="15" s="1"/>
  <c r="M411" i="12"/>
  <c r="M43" i="15" s="1"/>
  <c r="O410" i="12"/>
  <c r="O19" i="15" s="1"/>
  <c r="N410" i="12"/>
  <c r="N19" i="15" s="1"/>
  <c r="M410" i="12"/>
  <c r="M19" i="15" s="1"/>
  <c r="O409" i="12"/>
  <c r="O44" i="14" s="1"/>
  <c r="N409" i="12"/>
  <c r="N44" i="14" s="1"/>
  <c r="M409" i="12"/>
  <c r="M44" i="14" s="1"/>
  <c r="O408" i="12"/>
  <c r="O20" i="14" s="1"/>
  <c r="N408" i="12"/>
  <c r="N20" i="14" s="1"/>
  <c r="M408" i="12"/>
  <c r="M20" i="14" s="1"/>
  <c r="O407" i="12"/>
  <c r="O43" i="13" s="1"/>
  <c r="N407" i="12"/>
  <c r="N43" i="13" s="1"/>
  <c r="M407" i="12"/>
  <c r="M43" i="13" s="1"/>
  <c r="O406" i="12"/>
  <c r="O19" i="13" s="1"/>
  <c r="N406" i="12"/>
  <c r="N19" i="13" s="1"/>
  <c r="M406" i="12"/>
  <c r="M19" i="13" s="1"/>
  <c r="O405" i="12"/>
  <c r="O43" i="3" s="1"/>
  <c r="N405" i="12"/>
  <c r="N43" i="3" s="1"/>
  <c r="M405" i="12"/>
  <c r="M43" i="3" s="1"/>
  <c r="O404" i="12"/>
  <c r="O19" i="3" s="1"/>
  <c r="N404" i="12"/>
  <c r="N19" i="3" s="1"/>
  <c r="M404" i="12"/>
  <c r="M19" i="3" s="1"/>
  <c r="L428" i="12"/>
  <c r="L427" i="12"/>
  <c r="L32" i="34" s="1"/>
  <c r="L425" i="12"/>
  <c r="L32" i="21" s="1"/>
  <c r="L423" i="12"/>
  <c r="L32" i="20" s="1"/>
  <c r="L421" i="12"/>
  <c r="L44" i="19" s="1"/>
  <c r="L420" i="12"/>
  <c r="L20" i="19" s="1"/>
  <c r="L419" i="12"/>
  <c r="L43" i="18" s="1"/>
  <c r="L418" i="12"/>
  <c r="L19" i="18" s="1"/>
  <c r="L417" i="12"/>
  <c r="L43" i="17" s="1"/>
  <c r="L416" i="12"/>
  <c r="L19" i="17" s="1"/>
  <c r="L415" i="12"/>
  <c r="L43" i="22" s="1"/>
  <c r="L414" i="12"/>
  <c r="L19" i="22" s="1"/>
  <c r="L413" i="12"/>
  <c r="L43" i="16" s="1"/>
  <c r="L412" i="12"/>
  <c r="L19" i="16" s="1"/>
  <c r="L411" i="12"/>
  <c r="L43" i="15" s="1"/>
  <c r="L410" i="12"/>
  <c r="L19" i="15" s="1"/>
  <c r="L409" i="12"/>
  <c r="L44" i="14" s="1"/>
  <c r="L408" i="12"/>
  <c r="L20" i="14" s="1"/>
  <c r="K408" i="12"/>
  <c r="K20" i="14" s="1"/>
  <c r="K409" i="12"/>
  <c r="K44" i="14" s="1"/>
  <c r="L407" i="12"/>
  <c r="L43" i="13" s="1"/>
  <c r="L406" i="12"/>
  <c r="L19" i="13" s="1"/>
  <c r="L405" i="12"/>
  <c r="L43" i="3" s="1"/>
  <c r="L404" i="12"/>
  <c r="L19" i="3" s="1"/>
  <c r="K428" i="12"/>
  <c r="J428" i="12"/>
  <c r="I428" i="12"/>
  <c r="K427" i="12"/>
  <c r="K32" i="34" s="1"/>
  <c r="J427" i="12"/>
  <c r="J32" i="34" s="1"/>
  <c r="I427" i="12"/>
  <c r="I32" i="34" s="1"/>
  <c r="K425" i="12"/>
  <c r="K32" i="21" s="1"/>
  <c r="J425" i="12"/>
  <c r="J32" i="21" s="1"/>
  <c r="I425" i="12"/>
  <c r="I32" i="21" s="1"/>
  <c r="K423" i="12"/>
  <c r="K32" i="20" s="1"/>
  <c r="J423" i="12"/>
  <c r="J32" i="20" s="1"/>
  <c r="I423" i="12"/>
  <c r="I32" i="20" s="1"/>
  <c r="K421" i="12"/>
  <c r="K44" i="19" s="1"/>
  <c r="J421" i="12"/>
  <c r="J44" i="19" s="1"/>
  <c r="I421" i="12"/>
  <c r="I44" i="19" s="1"/>
  <c r="K420" i="12"/>
  <c r="K20" i="19" s="1"/>
  <c r="J420" i="12"/>
  <c r="J20" i="19" s="1"/>
  <c r="I420" i="12"/>
  <c r="I20" i="19" s="1"/>
  <c r="K419" i="12"/>
  <c r="K43" i="18" s="1"/>
  <c r="J419" i="12"/>
  <c r="J43" i="18" s="1"/>
  <c r="I419" i="12"/>
  <c r="I43" i="18" s="1"/>
  <c r="K418" i="12"/>
  <c r="K19" i="18" s="1"/>
  <c r="J418" i="12"/>
  <c r="J19" i="18" s="1"/>
  <c r="I418" i="12"/>
  <c r="I19" i="18" s="1"/>
  <c r="K417" i="12"/>
  <c r="K43" i="17" s="1"/>
  <c r="J417" i="12"/>
  <c r="J43" i="17" s="1"/>
  <c r="I417" i="12"/>
  <c r="I43" i="17" s="1"/>
  <c r="K416" i="12"/>
  <c r="K19" i="17" s="1"/>
  <c r="J416" i="12"/>
  <c r="J19" i="17" s="1"/>
  <c r="I416" i="12"/>
  <c r="I19" i="17" s="1"/>
  <c r="K415" i="12"/>
  <c r="K43" i="22" s="1"/>
  <c r="J415" i="12"/>
  <c r="J43" i="22" s="1"/>
  <c r="I415" i="12"/>
  <c r="I43" i="22" s="1"/>
  <c r="K414" i="12"/>
  <c r="K19" i="22" s="1"/>
  <c r="J414" i="12"/>
  <c r="J19" i="22" s="1"/>
  <c r="I414" i="12"/>
  <c r="I19" i="22" s="1"/>
  <c r="K413" i="12"/>
  <c r="K43" i="16" s="1"/>
  <c r="J413" i="12"/>
  <c r="J43" i="16" s="1"/>
  <c r="I413" i="12"/>
  <c r="I43" i="16" s="1"/>
  <c r="K412" i="12"/>
  <c r="K19" i="16" s="1"/>
  <c r="J412" i="12"/>
  <c r="J19" i="16" s="1"/>
  <c r="I412" i="12"/>
  <c r="I19" i="16" s="1"/>
  <c r="K411" i="12"/>
  <c r="K43" i="15" s="1"/>
  <c r="J411" i="12"/>
  <c r="J43" i="15" s="1"/>
  <c r="I411" i="12"/>
  <c r="I43" i="15" s="1"/>
  <c r="K410" i="12"/>
  <c r="K19" i="15" s="1"/>
  <c r="J410" i="12"/>
  <c r="J19" i="15" s="1"/>
  <c r="I410" i="12"/>
  <c r="I19" i="15" s="1"/>
  <c r="J409" i="12"/>
  <c r="J44" i="14" s="1"/>
  <c r="I409" i="12"/>
  <c r="I44" i="14" s="1"/>
  <c r="J408" i="12"/>
  <c r="J20" i="14" s="1"/>
  <c r="I408" i="12"/>
  <c r="I20" i="14" s="1"/>
  <c r="K407" i="12"/>
  <c r="K43" i="13" s="1"/>
  <c r="J407" i="12"/>
  <c r="J43" i="13" s="1"/>
  <c r="I407" i="12"/>
  <c r="I43" i="13" s="1"/>
  <c r="K406" i="12"/>
  <c r="K19" i="13" s="1"/>
  <c r="J406" i="12"/>
  <c r="J19" i="13" s="1"/>
  <c r="I406" i="12"/>
  <c r="I19" i="13" s="1"/>
  <c r="K405" i="12"/>
  <c r="K43" i="3" s="1"/>
  <c r="J405" i="12"/>
  <c r="J43" i="3" s="1"/>
  <c r="I405" i="12"/>
  <c r="I43" i="3" s="1"/>
  <c r="K404" i="12"/>
  <c r="K19" i="3" s="1"/>
  <c r="J404" i="12"/>
  <c r="J19" i="3" s="1"/>
  <c r="I404" i="12"/>
  <c r="I19" i="3" s="1"/>
  <c r="H428" i="12"/>
  <c r="H427" i="12"/>
  <c r="H32" i="34" s="1"/>
  <c r="H425" i="12"/>
  <c r="H32" i="21" s="1"/>
  <c r="H423" i="12"/>
  <c r="H32" i="20" s="1"/>
  <c r="H421" i="12"/>
  <c r="H44" i="19" s="1"/>
  <c r="H420" i="12"/>
  <c r="H20" i="19" s="1"/>
  <c r="H419" i="12"/>
  <c r="H43" i="18" s="1"/>
  <c r="H418" i="12"/>
  <c r="H19" i="18" s="1"/>
  <c r="H417" i="12"/>
  <c r="H43" i="17" s="1"/>
  <c r="H416" i="12"/>
  <c r="H19" i="17" s="1"/>
  <c r="H415" i="12"/>
  <c r="H43" i="22" s="1"/>
  <c r="H414" i="12"/>
  <c r="H19" i="22" s="1"/>
  <c r="H413" i="12"/>
  <c r="H43" i="16" s="1"/>
  <c r="H412" i="12"/>
  <c r="H19" i="16" s="1"/>
  <c r="H411" i="12"/>
  <c r="H43" i="15" s="1"/>
  <c r="H410" i="12"/>
  <c r="H19" i="15" s="1"/>
  <c r="H408" i="12"/>
  <c r="H20" i="14" s="1"/>
  <c r="H409" i="12"/>
  <c r="H44" i="14" s="1"/>
  <c r="H407" i="12"/>
  <c r="H43" i="13" s="1"/>
  <c r="H406" i="12"/>
  <c r="H19" i="13" s="1"/>
  <c r="H405" i="12"/>
  <c r="H43" i="3" s="1"/>
  <c r="H404" i="12"/>
  <c r="H19" i="3" s="1"/>
  <c r="G428" i="12"/>
  <c r="F428" i="12"/>
  <c r="E428" i="12"/>
  <c r="G427" i="12"/>
  <c r="G32" i="34" s="1"/>
  <c r="P32" i="34" s="1"/>
  <c r="F427" i="12"/>
  <c r="F32" i="34" s="1"/>
  <c r="E427" i="12"/>
  <c r="E32" i="34" s="1"/>
  <c r="G425" i="12"/>
  <c r="G32" i="21" s="1"/>
  <c r="F425" i="12"/>
  <c r="F32" i="21" s="1"/>
  <c r="E425" i="12"/>
  <c r="E32" i="21" s="1"/>
  <c r="G423" i="12"/>
  <c r="G32" i="20" s="1"/>
  <c r="F423" i="12"/>
  <c r="F32" i="20" s="1"/>
  <c r="E423" i="12"/>
  <c r="E32" i="20" s="1"/>
  <c r="G421" i="12"/>
  <c r="G44" i="19" s="1"/>
  <c r="F421" i="12"/>
  <c r="F44" i="19" s="1"/>
  <c r="E421" i="12"/>
  <c r="E44" i="19" s="1"/>
  <c r="G420" i="12"/>
  <c r="G20" i="19" s="1"/>
  <c r="F420" i="12"/>
  <c r="F20" i="19" s="1"/>
  <c r="E420" i="12"/>
  <c r="E20" i="19" s="1"/>
  <c r="G419" i="12"/>
  <c r="G43" i="18" s="1"/>
  <c r="F419" i="12"/>
  <c r="F43" i="18" s="1"/>
  <c r="E419" i="12"/>
  <c r="E43" i="18" s="1"/>
  <c r="G418" i="12"/>
  <c r="G19" i="18" s="1"/>
  <c r="F418" i="12"/>
  <c r="F19" i="18" s="1"/>
  <c r="E418" i="12"/>
  <c r="E19" i="18" s="1"/>
  <c r="G417" i="12"/>
  <c r="G43" i="17" s="1"/>
  <c r="F417" i="12"/>
  <c r="F43" i="17" s="1"/>
  <c r="E417" i="12"/>
  <c r="E43" i="17" s="1"/>
  <c r="G416" i="12"/>
  <c r="G19" i="17" s="1"/>
  <c r="F416" i="12"/>
  <c r="F19" i="17" s="1"/>
  <c r="E416" i="12"/>
  <c r="E19" i="17" s="1"/>
  <c r="G415" i="12"/>
  <c r="G43" i="22" s="1"/>
  <c r="F415" i="12"/>
  <c r="F43" i="22" s="1"/>
  <c r="E415" i="12"/>
  <c r="E43" i="22" s="1"/>
  <c r="G414" i="12"/>
  <c r="G19" i="22" s="1"/>
  <c r="F414" i="12"/>
  <c r="F19" i="22" s="1"/>
  <c r="E414" i="12"/>
  <c r="E19" i="22" s="1"/>
  <c r="G413" i="12"/>
  <c r="G43" i="16" s="1"/>
  <c r="F413" i="12"/>
  <c r="F43" i="16" s="1"/>
  <c r="E413" i="12"/>
  <c r="E43" i="16" s="1"/>
  <c r="G412" i="12"/>
  <c r="G19" i="16" s="1"/>
  <c r="P19" i="16" s="1"/>
  <c r="F412" i="12"/>
  <c r="F19" i="16" s="1"/>
  <c r="E412" i="12"/>
  <c r="E19" i="16" s="1"/>
  <c r="G411" i="12"/>
  <c r="G43" i="15" s="1"/>
  <c r="F411" i="12"/>
  <c r="F43" i="15" s="1"/>
  <c r="E411" i="12"/>
  <c r="E43" i="15" s="1"/>
  <c r="G410" i="12"/>
  <c r="G19" i="15" s="1"/>
  <c r="F410" i="12"/>
  <c r="F19" i="15" s="1"/>
  <c r="E410" i="12"/>
  <c r="E19" i="15" s="1"/>
  <c r="G409" i="12"/>
  <c r="G44" i="14" s="1"/>
  <c r="F409" i="12"/>
  <c r="F44" i="14" s="1"/>
  <c r="E409" i="12"/>
  <c r="E44" i="14" s="1"/>
  <c r="G408" i="12"/>
  <c r="G20" i="14" s="1"/>
  <c r="F408" i="12"/>
  <c r="F20" i="14" s="1"/>
  <c r="E408" i="12"/>
  <c r="E20" i="14" s="1"/>
  <c r="G407" i="12"/>
  <c r="G43" i="13" s="1"/>
  <c r="F407" i="12"/>
  <c r="F43" i="13" s="1"/>
  <c r="E407" i="12"/>
  <c r="E43" i="13" s="1"/>
  <c r="G406" i="12"/>
  <c r="G19" i="13" s="1"/>
  <c r="F406" i="12"/>
  <c r="F19" i="13" s="1"/>
  <c r="E406" i="12"/>
  <c r="E19" i="13" s="1"/>
  <c r="G405" i="12"/>
  <c r="G43" i="3" s="1"/>
  <c r="F405" i="12"/>
  <c r="F43" i="3" s="1"/>
  <c r="E405" i="12"/>
  <c r="E43" i="3" s="1"/>
  <c r="G404" i="12"/>
  <c r="G19" i="3" s="1"/>
  <c r="P19" i="3" s="1"/>
  <c r="F404" i="12"/>
  <c r="F19" i="3" s="1"/>
  <c r="E404" i="12"/>
  <c r="E19" i="3" s="1"/>
  <c r="D428" i="12"/>
  <c r="D427" i="12"/>
  <c r="D32" i="34" s="1"/>
  <c r="D425" i="12"/>
  <c r="D32" i="21" s="1"/>
  <c r="D423" i="12"/>
  <c r="D32" i="20" s="1"/>
  <c r="D421" i="12"/>
  <c r="D44" i="19" s="1"/>
  <c r="D420" i="12"/>
  <c r="D20" i="19" s="1"/>
  <c r="D419" i="12"/>
  <c r="D43" i="18" s="1"/>
  <c r="D418" i="12"/>
  <c r="D19" i="18" s="1"/>
  <c r="D417" i="12"/>
  <c r="D43" i="17" s="1"/>
  <c r="D416" i="12"/>
  <c r="D19" i="17" s="1"/>
  <c r="D415" i="12"/>
  <c r="D43" i="22" s="1"/>
  <c r="D414" i="12"/>
  <c r="D19" i="22" s="1"/>
  <c r="D413" i="12"/>
  <c r="D43" i="16" s="1"/>
  <c r="D412" i="12"/>
  <c r="D19" i="16" s="1"/>
  <c r="D411" i="12"/>
  <c r="D43" i="15" s="1"/>
  <c r="D410" i="12"/>
  <c r="D19" i="15" s="1"/>
  <c r="D409" i="12"/>
  <c r="D44" i="14" s="1"/>
  <c r="D408" i="12"/>
  <c r="D20" i="14" s="1"/>
  <c r="D407" i="12"/>
  <c r="D43" i="13" s="1"/>
  <c r="D406" i="12"/>
  <c r="D19" i="13" s="1"/>
  <c r="D405" i="12"/>
  <c r="D43" i="3" s="1"/>
  <c r="D404" i="12"/>
  <c r="D19" i="3" s="1"/>
  <c r="AN63" i="33"/>
  <c r="G431" i="12"/>
  <c r="F431" i="12"/>
  <c r="E431" i="12"/>
  <c r="D431" i="12"/>
  <c r="L333" i="40"/>
  <c r="L321" i="40"/>
  <c r="U27" i="11" s="1"/>
  <c r="F321" i="40"/>
  <c r="U26" i="11" s="1"/>
  <c r="L295" i="40"/>
  <c r="U25" i="11" s="1"/>
  <c r="F295" i="40"/>
  <c r="U23" i="11" s="1"/>
  <c r="L270" i="40"/>
  <c r="U22" i="11" s="1"/>
  <c r="F270" i="40"/>
  <c r="U21" i="11" s="1"/>
  <c r="L244" i="40"/>
  <c r="U20" i="11" s="1"/>
  <c r="F244" i="40"/>
  <c r="U19" i="11" s="1"/>
  <c r="L219" i="40"/>
  <c r="U18" i="11" s="1"/>
  <c r="F219" i="40"/>
  <c r="U17" i="11" s="1"/>
  <c r="L194" i="40"/>
  <c r="U16" i="11" s="1"/>
  <c r="F194" i="40"/>
  <c r="U15" i="11" s="1"/>
  <c r="L166" i="40"/>
  <c r="U14" i="11" s="1"/>
  <c r="F166" i="40"/>
  <c r="U13" i="11" s="1"/>
  <c r="L122" i="40"/>
  <c r="U12" i="11" s="1"/>
  <c r="F122" i="40"/>
  <c r="U11" i="11" s="1"/>
  <c r="L77" i="40"/>
  <c r="U10" i="11" s="1"/>
  <c r="F77" i="40"/>
  <c r="U9" i="11" s="1"/>
  <c r="L40" i="40"/>
  <c r="U8" i="11" s="1"/>
  <c r="F40" i="40"/>
  <c r="U7" i="11" s="1"/>
  <c r="L12" i="40"/>
  <c r="U4" i="11" s="1"/>
  <c r="F12" i="40"/>
  <c r="U3" i="11" s="1"/>
  <c r="O391" i="12"/>
  <c r="N391" i="12"/>
  <c r="M391" i="12"/>
  <c r="O390" i="12"/>
  <c r="O18" i="18" s="1"/>
  <c r="N390" i="12"/>
  <c r="N18" i="18" s="1"/>
  <c r="M390" i="12"/>
  <c r="M18" i="18" s="1"/>
  <c r="K391" i="12"/>
  <c r="K42" i="18" s="1"/>
  <c r="J391" i="12"/>
  <c r="J42" i="18" s="1"/>
  <c r="I391" i="12"/>
  <c r="I42" i="18" s="1"/>
  <c r="K390" i="12"/>
  <c r="K18" i="18" s="1"/>
  <c r="J390" i="12"/>
  <c r="J18" i="18" s="1"/>
  <c r="I390" i="12"/>
  <c r="I18" i="18" s="1"/>
  <c r="L391" i="12"/>
  <c r="L390" i="12"/>
  <c r="L18" i="18" s="1"/>
  <c r="H391" i="12"/>
  <c r="H42" i="18" s="1"/>
  <c r="H390" i="12"/>
  <c r="H18" i="18" s="1"/>
  <c r="O400" i="12"/>
  <c r="N400" i="12"/>
  <c r="M400" i="12"/>
  <c r="O399" i="12"/>
  <c r="N399" i="12"/>
  <c r="M399" i="12"/>
  <c r="O397" i="12"/>
  <c r="O31" i="21" s="1"/>
  <c r="N397" i="12"/>
  <c r="N31" i="21" s="1"/>
  <c r="M397" i="12"/>
  <c r="M31" i="21" s="1"/>
  <c r="O395" i="12"/>
  <c r="O31" i="20" s="1"/>
  <c r="N395" i="12"/>
  <c r="N31" i="20" s="1"/>
  <c r="M395" i="12"/>
  <c r="M31" i="20" s="1"/>
  <c r="O393" i="12"/>
  <c r="O43" i="19" s="1"/>
  <c r="N393" i="12"/>
  <c r="N43" i="19" s="1"/>
  <c r="M393" i="12"/>
  <c r="M43" i="19" s="1"/>
  <c r="O392" i="12"/>
  <c r="O19" i="19" s="1"/>
  <c r="N392" i="12"/>
  <c r="N19" i="19" s="1"/>
  <c r="M392" i="12"/>
  <c r="M19" i="19" s="1"/>
  <c r="O389" i="12"/>
  <c r="O42" i="17" s="1"/>
  <c r="N389" i="12"/>
  <c r="N42" i="17" s="1"/>
  <c r="M389" i="12"/>
  <c r="M42" i="17" s="1"/>
  <c r="O388" i="12"/>
  <c r="O18" i="17" s="1"/>
  <c r="N388" i="12"/>
  <c r="N18" i="17" s="1"/>
  <c r="M388" i="12"/>
  <c r="M18" i="17" s="1"/>
  <c r="O387" i="12"/>
  <c r="O42" i="22" s="1"/>
  <c r="N387" i="12"/>
  <c r="N42" i="22" s="1"/>
  <c r="M387" i="12"/>
  <c r="M42" i="22" s="1"/>
  <c r="O386" i="12"/>
  <c r="O18" i="22" s="1"/>
  <c r="N386" i="12"/>
  <c r="N18" i="22" s="1"/>
  <c r="M386" i="12"/>
  <c r="M18" i="22" s="1"/>
  <c r="O385" i="12"/>
  <c r="O42" i="16" s="1"/>
  <c r="N385" i="12"/>
  <c r="N42" i="16" s="1"/>
  <c r="M385" i="12"/>
  <c r="M42" i="16" s="1"/>
  <c r="O384" i="12"/>
  <c r="O18" i="16" s="1"/>
  <c r="N384" i="12"/>
  <c r="N18" i="16" s="1"/>
  <c r="M384" i="12"/>
  <c r="M18" i="16" s="1"/>
  <c r="O383" i="12"/>
  <c r="O42" i="15" s="1"/>
  <c r="N383" i="12"/>
  <c r="N42" i="15" s="1"/>
  <c r="M383" i="12"/>
  <c r="M42" i="15" s="1"/>
  <c r="O382" i="12"/>
  <c r="O18" i="15" s="1"/>
  <c r="N382" i="12"/>
  <c r="N18" i="15" s="1"/>
  <c r="M382" i="12"/>
  <c r="M18" i="15" s="1"/>
  <c r="O381" i="12"/>
  <c r="O43" i="14" s="1"/>
  <c r="N381" i="12"/>
  <c r="N43" i="14" s="1"/>
  <c r="M381" i="12"/>
  <c r="M43" i="14" s="1"/>
  <c r="O380" i="12"/>
  <c r="O19" i="14" s="1"/>
  <c r="N380" i="12"/>
  <c r="N19" i="14" s="1"/>
  <c r="M380" i="12"/>
  <c r="M19" i="14" s="1"/>
  <c r="O379" i="12"/>
  <c r="O42" i="13" s="1"/>
  <c r="N379" i="12"/>
  <c r="N42" i="13" s="1"/>
  <c r="M379" i="12"/>
  <c r="M42" i="13" s="1"/>
  <c r="O378" i="12"/>
  <c r="O18" i="13" s="1"/>
  <c r="N378" i="12"/>
  <c r="N18" i="13" s="1"/>
  <c r="M378" i="12"/>
  <c r="M18" i="13" s="1"/>
  <c r="O377" i="12"/>
  <c r="O42" i="3" s="1"/>
  <c r="N377" i="12"/>
  <c r="N42" i="3" s="1"/>
  <c r="M377" i="12"/>
  <c r="M42" i="3" s="1"/>
  <c r="O376" i="12"/>
  <c r="O18" i="3" s="1"/>
  <c r="N376" i="12"/>
  <c r="N18" i="3" s="1"/>
  <c r="M376" i="12"/>
  <c r="M18" i="3" s="1"/>
  <c r="L400" i="12"/>
  <c r="L399" i="12"/>
  <c r="L397" i="12"/>
  <c r="L31" i="21" s="1"/>
  <c r="L395" i="12"/>
  <c r="L31" i="20" s="1"/>
  <c r="L393" i="12"/>
  <c r="L43" i="19" s="1"/>
  <c r="L392" i="12"/>
  <c r="L19" i="19" s="1"/>
  <c r="L389" i="12"/>
  <c r="L42" i="17" s="1"/>
  <c r="L388" i="12"/>
  <c r="L18" i="17" s="1"/>
  <c r="L387" i="12"/>
  <c r="L42" i="22" s="1"/>
  <c r="L385" i="12"/>
  <c r="L42" i="16" s="1"/>
  <c r="L384" i="12"/>
  <c r="L18" i="16" s="1"/>
  <c r="L386" i="12"/>
  <c r="L18" i="22" s="1"/>
  <c r="L383" i="12"/>
  <c r="L42" i="15" s="1"/>
  <c r="L382" i="12"/>
  <c r="L18" i="15" s="1"/>
  <c r="L381" i="12"/>
  <c r="L43" i="14" s="1"/>
  <c r="L380" i="12"/>
  <c r="L19" i="14" s="1"/>
  <c r="L379" i="12"/>
  <c r="L42" i="13" s="1"/>
  <c r="L378" i="12"/>
  <c r="L18" i="13" s="1"/>
  <c r="L377" i="12"/>
  <c r="L42" i="3" s="1"/>
  <c r="L376" i="12"/>
  <c r="L18" i="3" s="1"/>
  <c r="K400" i="12"/>
  <c r="J400" i="12"/>
  <c r="I400" i="12"/>
  <c r="K399" i="12"/>
  <c r="K31" i="34" s="1"/>
  <c r="J399" i="12"/>
  <c r="J31" i="34" s="1"/>
  <c r="I399" i="12"/>
  <c r="I31" i="34" s="1"/>
  <c r="K397" i="12"/>
  <c r="K31" i="21" s="1"/>
  <c r="J397" i="12"/>
  <c r="J31" i="21" s="1"/>
  <c r="I397" i="12"/>
  <c r="I31" i="21" s="1"/>
  <c r="K395" i="12"/>
  <c r="K31" i="20" s="1"/>
  <c r="J395" i="12"/>
  <c r="J31" i="20" s="1"/>
  <c r="I395" i="12"/>
  <c r="I31" i="20" s="1"/>
  <c r="K393" i="12"/>
  <c r="K43" i="19" s="1"/>
  <c r="J393" i="12"/>
  <c r="J43" i="19" s="1"/>
  <c r="I393" i="12"/>
  <c r="I43" i="19" s="1"/>
  <c r="K392" i="12"/>
  <c r="K19" i="19" s="1"/>
  <c r="J392" i="12"/>
  <c r="J19" i="19" s="1"/>
  <c r="I392" i="12"/>
  <c r="I19" i="19" s="1"/>
  <c r="K389" i="12"/>
  <c r="K42" i="17" s="1"/>
  <c r="J389" i="12"/>
  <c r="J42" i="17" s="1"/>
  <c r="I389" i="12"/>
  <c r="I42" i="17" s="1"/>
  <c r="K388" i="12"/>
  <c r="K18" i="17" s="1"/>
  <c r="J388" i="12"/>
  <c r="J18" i="17" s="1"/>
  <c r="I388" i="12"/>
  <c r="I18" i="17" s="1"/>
  <c r="K387" i="12"/>
  <c r="K42" i="22" s="1"/>
  <c r="J387" i="12"/>
  <c r="J42" i="22" s="1"/>
  <c r="I387" i="12"/>
  <c r="I42" i="22" s="1"/>
  <c r="K386" i="12"/>
  <c r="K18" i="22" s="1"/>
  <c r="J386" i="12"/>
  <c r="J18" i="22" s="1"/>
  <c r="I386" i="12"/>
  <c r="I18" i="22" s="1"/>
  <c r="K385" i="12"/>
  <c r="K42" i="16" s="1"/>
  <c r="J385" i="12"/>
  <c r="J42" i="16" s="1"/>
  <c r="I385" i="12"/>
  <c r="I42" i="16" s="1"/>
  <c r="K384" i="12"/>
  <c r="K18" i="16" s="1"/>
  <c r="J384" i="12"/>
  <c r="J18" i="16" s="1"/>
  <c r="I384" i="12"/>
  <c r="I18" i="16" s="1"/>
  <c r="K383" i="12"/>
  <c r="K42" i="15" s="1"/>
  <c r="J383" i="12"/>
  <c r="J42" i="15" s="1"/>
  <c r="I383" i="12"/>
  <c r="I42" i="15" s="1"/>
  <c r="K382" i="12"/>
  <c r="K18" i="15" s="1"/>
  <c r="J382" i="12"/>
  <c r="J18" i="15" s="1"/>
  <c r="I382" i="12"/>
  <c r="I18" i="15" s="1"/>
  <c r="K381" i="12"/>
  <c r="K43" i="14" s="1"/>
  <c r="J381" i="12"/>
  <c r="J43" i="14" s="1"/>
  <c r="I381" i="12"/>
  <c r="I43" i="14" s="1"/>
  <c r="K380" i="12"/>
  <c r="K19" i="14" s="1"/>
  <c r="J380" i="12"/>
  <c r="J19" i="14" s="1"/>
  <c r="I380" i="12"/>
  <c r="I19" i="14" s="1"/>
  <c r="K379" i="12"/>
  <c r="K42" i="13" s="1"/>
  <c r="J379" i="12"/>
  <c r="J42" i="13" s="1"/>
  <c r="I379" i="12"/>
  <c r="I42" i="13" s="1"/>
  <c r="K378" i="12"/>
  <c r="K18" i="13" s="1"/>
  <c r="J378" i="12"/>
  <c r="J18" i="13" s="1"/>
  <c r="I378" i="12"/>
  <c r="I18" i="13" s="1"/>
  <c r="K377" i="12"/>
  <c r="K42" i="3" s="1"/>
  <c r="J377" i="12"/>
  <c r="J42" i="3" s="1"/>
  <c r="I377" i="12"/>
  <c r="I42" i="3" s="1"/>
  <c r="K376" i="12"/>
  <c r="K18" i="3" s="1"/>
  <c r="J376" i="12"/>
  <c r="J18" i="3" s="1"/>
  <c r="I376" i="12"/>
  <c r="I18" i="3" s="1"/>
  <c r="H400" i="12"/>
  <c r="H399" i="12"/>
  <c r="H31" i="34"/>
  <c r="H397" i="12"/>
  <c r="H31" i="21" s="1"/>
  <c r="H395" i="12"/>
  <c r="H31" i="20"/>
  <c r="H393" i="12"/>
  <c r="H43" i="19" s="1"/>
  <c r="H392" i="12"/>
  <c r="H19" i="19"/>
  <c r="H389" i="12"/>
  <c r="H42" i="17" s="1"/>
  <c r="H388" i="12"/>
  <c r="H18" i="17"/>
  <c r="H387" i="12"/>
  <c r="H42" i="22" s="1"/>
  <c r="H386" i="12"/>
  <c r="H18" i="22"/>
  <c r="H385" i="12"/>
  <c r="H42" i="16" s="1"/>
  <c r="H384" i="12"/>
  <c r="H18" i="16"/>
  <c r="H383" i="12"/>
  <c r="H42" i="15" s="1"/>
  <c r="H382" i="12"/>
  <c r="H18" i="15"/>
  <c r="H377" i="12"/>
  <c r="H42" i="3" s="1"/>
  <c r="H381" i="12"/>
  <c r="H43" i="14"/>
  <c r="H380" i="12"/>
  <c r="H19" i="14" s="1"/>
  <c r="H379" i="12"/>
  <c r="H42" i="13"/>
  <c r="H378" i="12"/>
  <c r="H18" i="13" s="1"/>
  <c r="G403" i="12"/>
  <c r="F403" i="12"/>
  <c r="E403" i="12"/>
  <c r="G400" i="12"/>
  <c r="F400" i="12"/>
  <c r="E400" i="12"/>
  <c r="G399" i="12"/>
  <c r="G31" i="34" s="1"/>
  <c r="F399" i="12"/>
  <c r="F31" i="34"/>
  <c r="E399" i="12"/>
  <c r="E31" i="34" s="1"/>
  <c r="G397" i="12"/>
  <c r="G31" i="21"/>
  <c r="F397" i="12"/>
  <c r="F31" i="21" s="1"/>
  <c r="E397" i="12"/>
  <c r="E31" i="21"/>
  <c r="G395" i="12"/>
  <c r="G31" i="20" s="1"/>
  <c r="F395" i="12"/>
  <c r="F31" i="20"/>
  <c r="E395" i="12"/>
  <c r="E31" i="20" s="1"/>
  <c r="G393" i="12"/>
  <c r="G43" i="19"/>
  <c r="F393" i="12"/>
  <c r="F43" i="19" s="1"/>
  <c r="E393" i="12"/>
  <c r="E43" i="19"/>
  <c r="G392" i="12"/>
  <c r="G19" i="19" s="1"/>
  <c r="F392" i="12"/>
  <c r="F19" i="19"/>
  <c r="E392" i="12"/>
  <c r="E19" i="19" s="1"/>
  <c r="G391" i="12"/>
  <c r="G42" i="18"/>
  <c r="F391" i="12"/>
  <c r="F42" i="18" s="1"/>
  <c r="E391" i="12"/>
  <c r="E42" i="18"/>
  <c r="G390" i="12"/>
  <c r="G18" i="18" s="1"/>
  <c r="F390" i="12"/>
  <c r="F18" i="18"/>
  <c r="E390" i="12"/>
  <c r="E18" i="18" s="1"/>
  <c r="G389" i="12"/>
  <c r="G42" i="17"/>
  <c r="F389" i="12"/>
  <c r="F42" i="17" s="1"/>
  <c r="E389" i="12"/>
  <c r="E42" i="17"/>
  <c r="G388" i="12"/>
  <c r="G18" i="17" s="1"/>
  <c r="F388" i="12"/>
  <c r="F18" i="17"/>
  <c r="E388" i="12"/>
  <c r="E18" i="17" s="1"/>
  <c r="G387" i="12"/>
  <c r="G42" i="22"/>
  <c r="F387" i="12"/>
  <c r="F42" i="22" s="1"/>
  <c r="E387" i="12"/>
  <c r="E42" i="22"/>
  <c r="G386" i="12"/>
  <c r="G18" i="22" s="1"/>
  <c r="F386" i="12"/>
  <c r="F18" i="22"/>
  <c r="E386" i="12"/>
  <c r="E18" i="22" s="1"/>
  <c r="G385" i="12"/>
  <c r="G42" i="16"/>
  <c r="F385" i="12"/>
  <c r="F42" i="16" s="1"/>
  <c r="E385" i="12"/>
  <c r="E42" i="16"/>
  <c r="G384" i="12"/>
  <c r="G18" i="16" s="1"/>
  <c r="F384" i="12"/>
  <c r="F18" i="16"/>
  <c r="E384" i="12"/>
  <c r="E18" i="16" s="1"/>
  <c r="G383" i="12"/>
  <c r="G42" i="15"/>
  <c r="F383" i="12"/>
  <c r="F42" i="15" s="1"/>
  <c r="E383" i="12"/>
  <c r="E42" i="15"/>
  <c r="G382" i="12"/>
  <c r="G18" i="15" s="1"/>
  <c r="F382" i="12"/>
  <c r="F18" i="15"/>
  <c r="E382" i="12"/>
  <c r="E18" i="15" s="1"/>
  <c r="G381" i="12"/>
  <c r="G43" i="14"/>
  <c r="F381" i="12"/>
  <c r="F43" i="14" s="1"/>
  <c r="E381" i="12"/>
  <c r="E43" i="14"/>
  <c r="G380" i="12"/>
  <c r="G19" i="14" s="1"/>
  <c r="F380" i="12"/>
  <c r="F19" i="14"/>
  <c r="E380" i="12"/>
  <c r="E19" i="14" s="1"/>
  <c r="G379" i="12"/>
  <c r="G42" i="13"/>
  <c r="F379" i="12"/>
  <c r="F42" i="13" s="1"/>
  <c r="E379" i="12"/>
  <c r="E42" i="13"/>
  <c r="G378" i="12"/>
  <c r="G18" i="13" s="1"/>
  <c r="F378" i="12"/>
  <c r="F18" i="13"/>
  <c r="E378" i="12"/>
  <c r="E18" i="13" s="1"/>
  <c r="G377" i="12"/>
  <c r="G42" i="3"/>
  <c r="F377" i="12"/>
  <c r="F42" i="3" s="1"/>
  <c r="E377" i="12"/>
  <c r="E42" i="3"/>
  <c r="G376" i="12"/>
  <c r="G18" i="3" s="1"/>
  <c r="F376" i="12"/>
  <c r="F18" i="3"/>
  <c r="E376" i="12"/>
  <c r="E18" i="3" s="1"/>
  <c r="D400" i="12"/>
  <c r="D399" i="12"/>
  <c r="D31" i="34" s="1"/>
  <c r="D397" i="12"/>
  <c r="D31" i="21" s="1"/>
  <c r="D395" i="12"/>
  <c r="D31" i="20" s="1"/>
  <c r="D393" i="12"/>
  <c r="D43" i="19" s="1"/>
  <c r="D392" i="12"/>
  <c r="D19" i="19" s="1"/>
  <c r="D391" i="12"/>
  <c r="D42" i="18" s="1"/>
  <c r="D390" i="12"/>
  <c r="D18" i="18" s="1"/>
  <c r="D389" i="12"/>
  <c r="D42" i="17" s="1"/>
  <c r="D388" i="12"/>
  <c r="D18" i="17" s="1"/>
  <c r="D387" i="12"/>
  <c r="D42" i="22" s="1"/>
  <c r="D386" i="12"/>
  <c r="D18" i="22" s="1"/>
  <c r="D385" i="12"/>
  <c r="D42" i="16" s="1"/>
  <c r="D384" i="12"/>
  <c r="D18" i="16" s="1"/>
  <c r="D383" i="12"/>
  <c r="D42" i="15" s="1"/>
  <c r="D382" i="12"/>
  <c r="D18" i="15" s="1"/>
  <c r="D381" i="12"/>
  <c r="D43" i="14" s="1"/>
  <c r="D380" i="12"/>
  <c r="D19" i="14" s="1"/>
  <c r="D379" i="12"/>
  <c r="D42" i="13" s="1"/>
  <c r="D378" i="12"/>
  <c r="D18" i="13" s="1"/>
  <c r="H376" i="12"/>
  <c r="H18" i="3" s="1"/>
  <c r="D377" i="12"/>
  <c r="D42" i="3" s="1"/>
  <c r="D403" i="12"/>
  <c r="D376" i="12"/>
  <c r="D18" i="3" s="1"/>
  <c r="AN52" i="33"/>
  <c r="AN77" i="33"/>
  <c r="AO77" i="33" s="1"/>
  <c r="AN59" i="33"/>
  <c r="AN75" i="33"/>
  <c r="AO75" i="33" s="1"/>
  <c r="AN43" i="33"/>
  <c r="AN21" i="33"/>
  <c r="AO21" i="33" s="1"/>
  <c r="AN19" i="33"/>
  <c r="AN60" i="33"/>
  <c r="AO60" i="33" s="1"/>
  <c r="AN98" i="33"/>
  <c r="AN85" i="33"/>
  <c r="AN39" i="33"/>
  <c r="AN9" i="33"/>
  <c r="AO9" i="33" s="1"/>
  <c r="AN103" i="33"/>
  <c r="AO103" i="33" s="1"/>
  <c r="AN112" i="33"/>
  <c r="AO112" i="33" s="1"/>
  <c r="AN13" i="33"/>
  <c r="AN42" i="33"/>
  <c r="AN31" i="33"/>
  <c r="AN67" i="33"/>
  <c r="AO67" i="33" s="1"/>
  <c r="AN14" i="33"/>
  <c r="L330" i="38"/>
  <c r="L318" i="38"/>
  <c r="T27" i="11" s="1"/>
  <c r="F318" i="38"/>
  <c r="T26" i="11" s="1"/>
  <c r="T32" i="11" s="1"/>
  <c r="L292" i="38"/>
  <c r="T25" i="11" s="1"/>
  <c r="F292" i="38"/>
  <c r="T23" i="11" s="1"/>
  <c r="L267" i="38"/>
  <c r="T22" i="11" s="1"/>
  <c r="F267" i="38"/>
  <c r="T21" i="11" s="1"/>
  <c r="L241" i="38"/>
  <c r="T20" i="11" s="1"/>
  <c r="F241" i="38"/>
  <c r="T19" i="11" s="1"/>
  <c r="L216" i="38"/>
  <c r="T18" i="11" s="1"/>
  <c r="F216" i="38"/>
  <c r="T17" i="11" s="1"/>
  <c r="L191" i="38"/>
  <c r="T16" i="11" s="1"/>
  <c r="F191" i="38"/>
  <c r="T15" i="11" s="1"/>
  <c r="L163" i="38"/>
  <c r="T14" i="11" s="1"/>
  <c r="F163" i="38"/>
  <c r="T13" i="11" s="1"/>
  <c r="L119" i="38"/>
  <c r="T12" i="11" s="1"/>
  <c r="F119" i="38"/>
  <c r="T11" i="11" s="1"/>
  <c r="L74" i="38"/>
  <c r="T10" i="11" s="1"/>
  <c r="F74" i="38"/>
  <c r="T9" i="11" s="1"/>
  <c r="L37" i="38"/>
  <c r="T8" i="11" s="1"/>
  <c r="F37" i="38"/>
  <c r="T7" i="11" s="1"/>
  <c r="L12" i="38"/>
  <c r="T4" i="11" s="1"/>
  <c r="F12" i="38"/>
  <c r="T3" i="11" s="1"/>
  <c r="T29" i="11" s="1"/>
  <c r="O372" i="12"/>
  <c r="N372" i="12"/>
  <c r="M372" i="12"/>
  <c r="O371" i="12"/>
  <c r="O30" i="34" s="1"/>
  <c r="N371" i="12"/>
  <c r="N30" i="34" s="1"/>
  <c r="M371" i="12"/>
  <c r="M30" i="34" s="1"/>
  <c r="O369" i="12"/>
  <c r="O30" i="21" s="1"/>
  <c r="N369" i="12"/>
  <c r="N30" i="21" s="1"/>
  <c r="M369" i="12"/>
  <c r="M30" i="21" s="1"/>
  <c r="O367" i="12"/>
  <c r="O30" i="20" s="1"/>
  <c r="N367" i="12"/>
  <c r="N30" i="20" s="1"/>
  <c r="M367" i="12"/>
  <c r="M30" i="20" s="1"/>
  <c r="O365" i="12"/>
  <c r="O42" i="19" s="1"/>
  <c r="N365" i="12"/>
  <c r="N42" i="19" s="1"/>
  <c r="M365" i="12"/>
  <c r="M42" i="19" s="1"/>
  <c r="O364" i="12"/>
  <c r="O18" i="19" s="1"/>
  <c r="N364" i="12"/>
  <c r="N18" i="19" s="1"/>
  <c r="M364" i="12"/>
  <c r="M18" i="19" s="1"/>
  <c r="O363" i="12"/>
  <c r="O41" i="18" s="1"/>
  <c r="N363" i="12"/>
  <c r="N41" i="18" s="1"/>
  <c r="M363" i="12"/>
  <c r="M41" i="18" s="1"/>
  <c r="O362" i="12"/>
  <c r="O17" i="18" s="1"/>
  <c r="N362" i="12"/>
  <c r="N17" i="18" s="1"/>
  <c r="M362" i="12"/>
  <c r="M17" i="18" s="1"/>
  <c r="O361" i="12"/>
  <c r="O41" i="17" s="1"/>
  <c r="N361" i="12"/>
  <c r="N41" i="17" s="1"/>
  <c r="M361" i="12"/>
  <c r="M41" i="17" s="1"/>
  <c r="O360" i="12"/>
  <c r="O17" i="17" s="1"/>
  <c r="N360" i="12"/>
  <c r="N17" i="17" s="1"/>
  <c r="M360" i="12"/>
  <c r="M17" i="17" s="1"/>
  <c r="O359" i="12"/>
  <c r="O41" i="22" s="1"/>
  <c r="N359" i="12"/>
  <c r="N41" i="22" s="1"/>
  <c r="M359" i="12"/>
  <c r="M41" i="22" s="1"/>
  <c r="O358" i="12"/>
  <c r="O17" i="22" s="1"/>
  <c r="N358" i="12"/>
  <c r="N17" i="22" s="1"/>
  <c r="M358" i="12"/>
  <c r="M17" i="22" s="1"/>
  <c r="O357" i="12"/>
  <c r="O41" i="16" s="1"/>
  <c r="N357" i="12"/>
  <c r="N41" i="16" s="1"/>
  <c r="M357" i="12"/>
  <c r="M41" i="16" s="1"/>
  <c r="O356" i="12"/>
  <c r="O17" i="16" s="1"/>
  <c r="N356" i="12"/>
  <c r="N17" i="16" s="1"/>
  <c r="M356" i="12"/>
  <c r="M17" i="16" s="1"/>
  <c r="O355" i="12"/>
  <c r="O41" i="15" s="1"/>
  <c r="N355" i="12"/>
  <c r="N41" i="15" s="1"/>
  <c r="M355" i="12"/>
  <c r="M41" i="15" s="1"/>
  <c r="O354" i="12"/>
  <c r="O17" i="15" s="1"/>
  <c r="N354" i="12"/>
  <c r="N17" i="15" s="1"/>
  <c r="M354" i="12"/>
  <c r="M17" i="15" s="1"/>
  <c r="O353" i="12"/>
  <c r="O42" i="14" s="1"/>
  <c r="N353" i="12"/>
  <c r="N42" i="14" s="1"/>
  <c r="M353" i="12"/>
  <c r="M42" i="14" s="1"/>
  <c r="O352" i="12"/>
  <c r="O18" i="14" s="1"/>
  <c r="N352" i="12"/>
  <c r="N18" i="14" s="1"/>
  <c r="M352" i="12"/>
  <c r="M18" i="14" s="1"/>
  <c r="O351" i="12"/>
  <c r="O41" i="13" s="1"/>
  <c r="N351" i="12"/>
  <c r="N41" i="13" s="1"/>
  <c r="M351" i="12"/>
  <c r="M41" i="13" s="1"/>
  <c r="O350" i="12"/>
  <c r="O17" i="13" s="1"/>
  <c r="N350" i="12"/>
  <c r="N17" i="13" s="1"/>
  <c r="M350" i="12"/>
  <c r="M17" i="13" s="1"/>
  <c r="O349" i="12"/>
  <c r="O41" i="3" s="1"/>
  <c r="N349" i="12"/>
  <c r="N41" i="3" s="1"/>
  <c r="M349" i="12"/>
  <c r="M41" i="3" s="1"/>
  <c r="O348" i="12"/>
  <c r="O17" i="3" s="1"/>
  <c r="N348" i="12"/>
  <c r="N17" i="3" s="1"/>
  <c r="M348" i="12"/>
  <c r="M17" i="3" s="1"/>
  <c r="L372" i="12"/>
  <c r="L371" i="12"/>
  <c r="L30" i="34" s="1"/>
  <c r="L369" i="12"/>
  <c r="L30" i="21" s="1"/>
  <c r="L367" i="12"/>
  <c r="L30" i="20" s="1"/>
  <c r="L365" i="12"/>
  <c r="L42" i="19" s="1"/>
  <c r="L364" i="12"/>
  <c r="L18" i="19" s="1"/>
  <c r="L363" i="12"/>
  <c r="L41" i="18" s="1"/>
  <c r="L362" i="12"/>
  <c r="L17" i="18" s="1"/>
  <c r="L361" i="12"/>
  <c r="L41" i="17" s="1"/>
  <c r="L360" i="12"/>
  <c r="L17" i="17" s="1"/>
  <c r="L359" i="12"/>
  <c r="L41" i="22" s="1"/>
  <c r="L358" i="12"/>
  <c r="L17" i="22" s="1"/>
  <c r="L357" i="12"/>
  <c r="L41" i="16" s="1"/>
  <c r="L356" i="12"/>
  <c r="L17" i="16" s="1"/>
  <c r="L355" i="12"/>
  <c r="L41" i="15" s="1"/>
  <c r="L354" i="12"/>
  <c r="L17" i="15" s="1"/>
  <c r="L353" i="12"/>
  <c r="L42" i="14" s="1"/>
  <c r="L352" i="12"/>
  <c r="L18" i="14" s="1"/>
  <c r="L351" i="12"/>
  <c r="L41" i="13" s="1"/>
  <c r="L350" i="12"/>
  <c r="L17" i="13" s="1"/>
  <c r="L349" i="12"/>
  <c r="L41" i="3" s="1"/>
  <c r="L348" i="12"/>
  <c r="L17" i="3" s="1"/>
  <c r="K372" i="12"/>
  <c r="J372" i="12"/>
  <c r="I372" i="12"/>
  <c r="K371" i="12"/>
  <c r="K30" i="34" s="1"/>
  <c r="J371" i="12"/>
  <c r="J30" i="34" s="1"/>
  <c r="I371" i="12"/>
  <c r="I30" i="34" s="1"/>
  <c r="K369" i="12"/>
  <c r="K30" i="21" s="1"/>
  <c r="J369" i="12"/>
  <c r="J30" i="21" s="1"/>
  <c r="I369" i="12"/>
  <c r="I30" i="21" s="1"/>
  <c r="K367" i="12"/>
  <c r="K30" i="20" s="1"/>
  <c r="J367" i="12"/>
  <c r="J30" i="20" s="1"/>
  <c r="I367" i="12"/>
  <c r="I30" i="20" s="1"/>
  <c r="K365" i="12"/>
  <c r="K42" i="19" s="1"/>
  <c r="J365" i="12"/>
  <c r="J42" i="19" s="1"/>
  <c r="I365" i="12"/>
  <c r="I42" i="19" s="1"/>
  <c r="K364" i="12"/>
  <c r="K18" i="19" s="1"/>
  <c r="J364" i="12"/>
  <c r="J18" i="19" s="1"/>
  <c r="I364" i="12"/>
  <c r="I18" i="19" s="1"/>
  <c r="K363" i="12"/>
  <c r="K41" i="18" s="1"/>
  <c r="J363" i="12"/>
  <c r="J41" i="18" s="1"/>
  <c r="I363" i="12"/>
  <c r="I41" i="18" s="1"/>
  <c r="K362" i="12"/>
  <c r="K17" i="18" s="1"/>
  <c r="J362" i="12"/>
  <c r="J17" i="18" s="1"/>
  <c r="I362" i="12"/>
  <c r="I17" i="18" s="1"/>
  <c r="K361" i="12"/>
  <c r="K41" i="17" s="1"/>
  <c r="J361" i="12"/>
  <c r="J41" i="17" s="1"/>
  <c r="I361" i="12"/>
  <c r="I41" i="17" s="1"/>
  <c r="K360" i="12"/>
  <c r="K17" i="17" s="1"/>
  <c r="J360" i="12"/>
  <c r="J17" i="17" s="1"/>
  <c r="I360" i="12"/>
  <c r="I17" i="17" s="1"/>
  <c r="K359" i="12"/>
  <c r="K41" i="22" s="1"/>
  <c r="J359" i="12"/>
  <c r="J41" i="22" s="1"/>
  <c r="I359" i="12"/>
  <c r="I41" i="22" s="1"/>
  <c r="K358" i="12"/>
  <c r="K17" i="22" s="1"/>
  <c r="J358" i="12"/>
  <c r="J17" i="22" s="1"/>
  <c r="I358" i="12"/>
  <c r="I17" i="22" s="1"/>
  <c r="K357" i="12"/>
  <c r="K41" i="16" s="1"/>
  <c r="J357" i="12"/>
  <c r="J41" i="16" s="1"/>
  <c r="I357" i="12"/>
  <c r="I41" i="16" s="1"/>
  <c r="K356" i="12"/>
  <c r="K17" i="16" s="1"/>
  <c r="J356" i="12"/>
  <c r="J17" i="16" s="1"/>
  <c r="I356" i="12"/>
  <c r="I17" i="16" s="1"/>
  <c r="K355" i="12"/>
  <c r="K41" i="15" s="1"/>
  <c r="J355" i="12"/>
  <c r="J41" i="15" s="1"/>
  <c r="I355" i="12"/>
  <c r="I41" i="15" s="1"/>
  <c r="K354" i="12"/>
  <c r="K17" i="15" s="1"/>
  <c r="J354" i="12"/>
  <c r="J17" i="15" s="1"/>
  <c r="I354" i="12"/>
  <c r="I17" i="15" s="1"/>
  <c r="K353" i="12"/>
  <c r="K42" i="14" s="1"/>
  <c r="J353" i="12"/>
  <c r="J42" i="14" s="1"/>
  <c r="I353" i="12"/>
  <c r="I42" i="14" s="1"/>
  <c r="K352" i="12"/>
  <c r="K18" i="14" s="1"/>
  <c r="J352" i="12"/>
  <c r="J18" i="14" s="1"/>
  <c r="I352" i="12"/>
  <c r="I18" i="14" s="1"/>
  <c r="K351" i="12"/>
  <c r="K41" i="13" s="1"/>
  <c r="J351" i="12"/>
  <c r="J41" i="13" s="1"/>
  <c r="I351" i="12"/>
  <c r="I41" i="13" s="1"/>
  <c r="K350" i="12"/>
  <c r="K17" i="13" s="1"/>
  <c r="J350" i="12"/>
  <c r="J17" i="13" s="1"/>
  <c r="I350" i="12"/>
  <c r="I17" i="13" s="1"/>
  <c r="K349" i="12"/>
  <c r="K41" i="3" s="1"/>
  <c r="J349" i="12"/>
  <c r="J41" i="3" s="1"/>
  <c r="I349" i="12"/>
  <c r="I41" i="3" s="1"/>
  <c r="K348" i="12"/>
  <c r="K17" i="3" s="1"/>
  <c r="J348" i="12"/>
  <c r="J17" i="3" s="1"/>
  <c r="I348" i="12"/>
  <c r="I17" i="3" s="1"/>
  <c r="H372" i="12"/>
  <c r="H371" i="12"/>
  <c r="H30" i="34" s="1"/>
  <c r="H369" i="12"/>
  <c r="H30" i="21" s="1"/>
  <c r="H367" i="12"/>
  <c r="H30" i="20" s="1"/>
  <c r="H365" i="12"/>
  <c r="H42" i="19" s="1"/>
  <c r="H364" i="12"/>
  <c r="H18" i="19" s="1"/>
  <c r="H363" i="12"/>
  <c r="H41" i="18" s="1"/>
  <c r="H362" i="12"/>
  <c r="H17" i="18" s="1"/>
  <c r="H361" i="12"/>
  <c r="H41" i="17" s="1"/>
  <c r="H360" i="12"/>
  <c r="H17" i="17" s="1"/>
  <c r="H359" i="12"/>
  <c r="H41" i="22" s="1"/>
  <c r="H358" i="12"/>
  <c r="H17" i="22" s="1"/>
  <c r="H357" i="12"/>
  <c r="H41" i="16" s="1"/>
  <c r="H356" i="12"/>
  <c r="H17" i="16" s="1"/>
  <c r="H355" i="12"/>
  <c r="H41" i="15" s="1"/>
  <c r="H354" i="12"/>
  <c r="H17" i="15" s="1"/>
  <c r="H353" i="12"/>
  <c r="H42" i="14" s="1"/>
  <c r="H352" i="12"/>
  <c r="H18" i="14" s="1"/>
  <c r="H351" i="12"/>
  <c r="H41" i="13" s="1"/>
  <c r="H350" i="12"/>
  <c r="H17" i="13" s="1"/>
  <c r="H349" i="12"/>
  <c r="H41" i="3" s="1"/>
  <c r="H348" i="12"/>
  <c r="H17" i="3" s="1"/>
  <c r="G372" i="12"/>
  <c r="F372" i="12"/>
  <c r="E372" i="12"/>
  <c r="G371" i="12"/>
  <c r="G30" i="34" s="1"/>
  <c r="F371" i="12"/>
  <c r="F30" i="34" s="1"/>
  <c r="E371" i="12"/>
  <c r="E30" i="34" s="1"/>
  <c r="G369" i="12"/>
  <c r="G30" i="21" s="1"/>
  <c r="F369" i="12"/>
  <c r="F30" i="21" s="1"/>
  <c r="E369" i="12"/>
  <c r="E30" i="21" s="1"/>
  <c r="G367" i="12"/>
  <c r="G30" i="20" s="1"/>
  <c r="F367" i="12"/>
  <c r="F30" i="20" s="1"/>
  <c r="E367" i="12"/>
  <c r="E30" i="20" s="1"/>
  <c r="G365" i="12"/>
  <c r="G42" i="19" s="1"/>
  <c r="F365" i="12"/>
  <c r="F42" i="19" s="1"/>
  <c r="E365" i="12"/>
  <c r="E42" i="19" s="1"/>
  <c r="G364" i="12"/>
  <c r="G18" i="19" s="1"/>
  <c r="F364" i="12"/>
  <c r="F18" i="19" s="1"/>
  <c r="E364" i="12"/>
  <c r="E18" i="19" s="1"/>
  <c r="G363" i="12"/>
  <c r="G41" i="18" s="1"/>
  <c r="F363" i="12"/>
  <c r="F41" i="18" s="1"/>
  <c r="E363" i="12"/>
  <c r="E41" i="18" s="1"/>
  <c r="G362" i="12"/>
  <c r="G17" i="18" s="1"/>
  <c r="F362" i="12"/>
  <c r="F17" i="18" s="1"/>
  <c r="E362" i="12"/>
  <c r="E17" i="18" s="1"/>
  <c r="G361" i="12"/>
  <c r="G41" i="17" s="1"/>
  <c r="F361" i="12"/>
  <c r="F41" i="17" s="1"/>
  <c r="E361" i="12"/>
  <c r="E41" i="17" s="1"/>
  <c r="G360" i="12"/>
  <c r="G17" i="17" s="1"/>
  <c r="F360" i="12"/>
  <c r="F17" i="17" s="1"/>
  <c r="E360" i="12"/>
  <c r="E17" i="17" s="1"/>
  <c r="G359" i="12"/>
  <c r="G41" i="22" s="1"/>
  <c r="F359" i="12"/>
  <c r="F41" i="22" s="1"/>
  <c r="E359" i="12"/>
  <c r="E41" i="22" s="1"/>
  <c r="G358" i="12"/>
  <c r="G17" i="22" s="1"/>
  <c r="F358" i="12"/>
  <c r="F17" i="22" s="1"/>
  <c r="E358" i="12"/>
  <c r="E17" i="22" s="1"/>
  <c r="G357" i="12"/>
  <c r="G41" i="16" s="1"/>
  <c r="F357" i="12"/>
  <c r="F41" i="16" s="1"/>
  <c r="E357" i="12"/>
  <c r="E41" i="16" s="1"/>
  <c r="G356" i="12"/>
  <c r="G17" i="16" s="1"/>
  <c r="F356" i="12"/>
  <c r="F17" i="16" s="1"/>
  <c r="E356" i="12"/>
  <c r="E17" i="16" s="1"/>
  <c r="G355" i="12"/>
  <c r="G41" i="15" s="1"/>
  <c r="F355" i="12"/>
  <c r="F41" i="15" s="1"/>
  <c r="E355" i="12"/>
  <c r="E41" i="15" s="1"/>
  <c r="G354" i="12"/>
  <c r="G17" i="15" s="1"/>
  <c r="F354" i="12"/>
  <c r="F17" i="15" s="1"/>
  <c r="E354" i="12"/>
  <c r="E17" i="15" s="1"/>
  <c r="G353" i="12"/>
  <c r="G42" i="14" s="1"/>
  <c r="F353" i="12"/>
  <c r="F42" i="14" s="1"/>
  <c r="E353" i="12"/>
  <c r="E42" i="14" s="1"/>
  <c r="G352" i="12"/>
  <c r="G18" i="14" s="1"/>
  <c r="F352" i="12"/>
  <c r="F18" i="14" s="1"/>
  <c r="E352" i="12"/>
  <c r="E18" i="14" s="1"/>
  <c r="G351" i="12"/>
  <c r="G41" i="13" s="1"/>
  <c r="F351" i="12"/>
  <c r="F41" i="13" s="1"/>
  <c r="E351" i="12"/>
  <c r="E41" i="13" s="1"/>
  <c r="G350" i="12"/>
  <c r="G17" i="13" s="1"/>
  <c r="F350" i="12"/>
  <c r="F17" i="13" s="1"/>
  <c r="E350" i="12"/>
  <c r="E17" i="13" s="1"/>
  <c r="G349" i="12"/>
  <c r="G41" i="3" s="1"/>
  <c r="F349" i="12"/>
  <c r="F41" i="3" s="1"/>
  <c r="E349" i="12"/>
  <c r="E41" i="3" s="1"/>
  <c r="G348" i="12"/>
  <c r="G17" i="3" s="1"/>
  <c r="F348" i="12"/>
  <c r="F17" i="3" s="1"/>
  <c r="E348" i="12"/>
  <c r="E17" i="3" s="1"/>
  <c r="D372" i="12"/>
  <c r="D371" i="12"/>
  <c r="D30" i="34" s="1"/>
  <c r="D369" i="12"/>
  <c r="D30" i="21"/>
  <c r="D367" i="12"/>
  <c r="D30" i="20" s="1"/>
  <c r="D365" i="12"/>
  <c r="D42" i="19"/>
  <c r="D364" i="12"/>
  <c r="D18" i="19" s="1"/>
  <c r="D362" i="12"/>
  <c r="D17" i="18"/>
  <c r="D363" i="12"/>
  <c r="D41" i="18" s="1"/>
  <c r="D361" i="12"/>
  <c r="D41" i="17"/>
  <c r="D360" i="12"/>
  <c r="D17" i="17" s="1"/>
  <c r="D359" i="12"/>
  <c r="D41" i="22"/>
  <c r="D358" i="12"/>
  <c r="D17" i="22" s="1"/>
  <c r="D357" i="12"/>
  <c r="D41" i="16"/>
  <c r="D356" i="12"/>
  <c r="D17" i="16" s="1"/>
  <c r="D355" i="12"/>
  <c r="D41" i="15"/>
  <c r="D354" i="12"/>
  <c r="D17" i="15" s="1"/>
  <c r="D353" i="12"/>
  <c r="D42" i="14"/>
  <c r="D352" i="12"/>
  <c r="D18" i="14" s="1"/>
  <c r="D351" i="12"/>
  <c r="D41" i="13"/>
  <c r="D350" i="12"/>
  <c r="D17" i="13" s="1"/>
  <c r="D349" i="12"/>
  <c r="D41" i="3" s="1"/>
  <c r="D348" i="12"/>
  <c r="D17" i="3" s="1"/>
  <c r="G375" i="12"/>
  <c r="F375" i="12"/>
  <c r="E375" i="12"/>
  <c r="D375" i="12"/>
  <c r="AN78" i="33"/>
  <c r="AO78" i="33" s="1"/>
  <c r="AN105" i="33"/>
  <c r="AO105" i="33" s="1"/>
  <c r="AN106" i="33"/>
  <c r="AN97" i="33"/>
  <c r="AO97" i="33" s="1"/>
  <c r="AN88" i="33"/>
  <c r="AO88" i="33" s="1"/>
  <c r="AN79" i="33"/>
  <c r="AN74" i="33"/>
  <c r="AN110" i="33"/>
  <c r="AO110" i="33" s="1"/>
  <c r="AN95" i="33"/>
  <c r="AO95" i="33" s="1"/>
  <c r="L329" i="37"/>
  <c r="L317" i="37"/>
  <c r="S27" i="11" s="1"/>
  <c r="F317" i="37"/>
  <c r="S26" i="11" s="1"/>
  <c r="L291" i="37"/>
  <c r="S25" i="11" s="1"/>
  <c r="F291" i="37"/>
  <c r="S23" i="11" s="1"/>
  <c r="L266" i="37"/>
  <c r="S22" i="11" s="1"/>
  <c r="F266" i="37"/>
  <c r="S21" i="11" s="1"/>
  <c r="L241" i="37"/>
  <c r="S20" i="11" s="1"/>
  <c r="F241" i="37"/>
  <c r="S19" i="11" s="1"/>
  <c r="L216" i="37"/>
  <c r="S18" i="11" s="1"/>
  <c r="F216" i="37"/>
  <c r="S17" i="11" s="1"/>
  <c r="L191" i="37"/>
  <c r="S16" i="11" s="1"/>
  <c r="F191" i="37"/>
  <c r="S15" i="11" s="1"/>
  <c r="L163" i="37"/>
  <c r="S14" i="11" s="1"/>
  <c r="F163" i="37"/>
  <c r="S13" i="11" s="1"/>
  <c r="L119" i="37"/>
  <c r="S12" i="11" s="1"/>
  <c r="F119" i="37"/>
  <c r="S11" i="11" s="1"/>
  <c r="L74" i="37"/>
  <c r="S10" i="11" s="1"/>
  <c r="F74" i="37"/>
  <c r="S9" i="11" s="1"/>
  <c r="L37" i="37"/>
  <c r="S8" i="11" s="1"/>
  <c r="S32" i="11" s="1"/>
  <c r="F37" i="37"/>
  <c r="S7" i="11" s="1"/>
  <c r="L12" i="37"/>
  <c r="S4" i="11" s="1"/>
  <c r="F12" i="37"/>
  <c r="S3" i="11" s="1"/>
  <c r="O344" i="12"/>
  <c r="N344" i="12"/>
  <c r="M344" i="12"/>
  <c r="O343" i="12"/>
  <c r="O29" i="34"/>
  <c r="N343" i="12"/>
  <c r="N29" i="34" s="1"/>
  <c r="M343" i="12"/>
  <c r="M29" i="34"/>
  <c r="O341" i="12"/>
  <c r="O29" i="21" s="1"/>
  <c r="N341" i="12"/>
  <c r="N29" i="21"/>
  <c r="M341" i="12"/>
  <c r="M29" i="21" s="1"/>
  <c r="O339" i="12"/>
  <c r="O29" i="20"/>
  <c r="N339" i="12"/>
  <c r="N29" i="20" s="1"/>
  <c r="M339" i="12"/>
  <c r="M29" i="20"/>
  <c r="O337" i="12"/>
  <c r="O41" i="19" s="1"/>
  <c r="N337" i="12"/>
  <c r="N41" i="19"/>
  <c r="M337" i="12"/>
  <c r="M41" i="19" s="1"/>
  <c r="O336" i="12"/>
  <c r="O17" i="19"/>
  <c r="N336" i="12"/>
  <c r="N17" i="19" s="1"/>
  <c r="M336" i="12"/>
  <c r="M17" i="19"/>
  <c r="O335" i="12"/>
  <c r="O40" i="18" s="1"/>
  <c r="N335" i="12"/>
  <c r="N40" i="18"/>
  <c r="M335" i="12"/>
  <c r="M40" i="18" s="1"/>
  <c r="O334" i="12"/>
  <c r="O16" i="18"/>
  <c r="N334" i="12"/>
  <c r="N16" i="18" s="1"/>
  <c r="M334" i="12"/>
  <c r="M16" i="18"/>
  <c r="O333" i="12"/>
  <c r="O40" i="17" s="1"/>
  <c r="N333" i="12"/>
  <c r="N40" i="17"/>
  <c r="M333" i="12"/>
  <c r="M40" i="17" s="1"/>
  <c r="O332" i="12"/>
  <c r="O16" i="17"/>
  <c r="N332" i="12"/>
  <c r="N16" i="17" s="1"/>
  <c r="M332" i="12"/>
  <c r="M16" i="17"/>
  <c r="O331" i="12"/>
  <c r="O40" i="22" s="1"/>
  <c r="N331" i="12"/>
  <c r="N40" i="22"/>
  <c r="M331" i="12"/>
  <c r="M40" i="22" s="1"/>
  <c r="O330" i="12"/>
  <c r="O16" i="22"/>
  <c r="N330" i="12"/>
  <c r="N16" i="22" s="1"/>
  <c r="M330" i="12"/>
  <c r="M16" i="22"/>
  <c r="O329" i="12"/>
  <c r="O40" i="16" s="1"/>
  <c r="N329" i="12"/>
  <c r="N40" i="16"/>
  <c r="M329" i="12"/>
  <c r="M40" i="16" s="1"/>
  <c r="O328" i="12"/>
  <c r="O16" i="16"/>
  <c r="N328" i="12"/>
  <c r="N16" i="16" s="1"/>
  <c r="M328" i="12"/>
  <c r="M16" i="16"/>
  <c r="O327" i="12"/>
  <c r="O40" i="15" s="1"/>
  <c r="N327" i="12"/>
  <c r="N40" i="15"/>
  <c r="M327" i="12"/>
  <c r="M40" i="15" s="1"/>
  <c r="O326" i="12"/>
  <c r="O16" i="15"/>
  <c r="N326" i="12"/>
  <c r="N16" i="15" s="1"/>
  <c r="M326" i="12"/>
  <c r="M16" i="15"/>
  <c r="O325" i="12"/>
  <c r="O41" i="14" s="1"/>
  <c r="N325" i="12"/>
  <c r="N41" i="14"/>
  <c r="M325" i="12"/>
  <c r="M41" i="14" s="1"/>
  <c r="O324" i="12"/>
  <c r="O17" i="14" s="1"/>
  <c r="N324" i="12"/>
  <c r="N17" i="14" s="1"/>
  <c r="M324" i="12"/>
  <c r="M17" i="14" s="1"/>
  <c r="O323" i="12"/>
  <c r="O40" i="13" s="1"/>
  <c r="N323" i="12"/>
  <c r="N40" i="13" s="1"/>
  <c r="M323" i="12"/>
  <c r="M40" i="13" s="1"/>
  <c r="O322" i="12"/>
  <c r="O16" i="13" s="1"/>
  <c r="N322" i="12"/>
  <c r="N16" i="13" s="1"/>
  <c r="M322" i="12"/>
  <c r="M16" i="13" s="1"/>
  <c r="O321" i="12"/>
  <c r="O40" i="3" s="1"/>
  <c r="N321" i="12"/>
  <c r="N40" i="3" s="1"/>
  <c r="M321" i="12"/>
  <c r="M40" i="3" s="1"/>
  <c r="O320" i="12"/>
  <c r="O16" i="3" s="1"/>
  <c r="N320" i="12"/>
  <c r="N16" i="3" s="1"/>
  <c r="M320" i="12"/>
  <c r="M16" i="3" s="1"/>
  <c r="K344" i="12"/>
  <c r="J344" i="12"/>
  <c r="I344" i="12"/>
  <c r="K343" i="12"/>
  <c r="K29" i="34" s="1"/>
  <c r="J343" i="12"/>
  <c r="J29" i="34" s="1"/>
  <c r="I343" i="12"/>
  <c r="I29" i="34" s="1"/>
  <c r="K341" i="12"/>
  <c r="K29" i="21" s="1"/>
  <c r="J341" i="12"/>
  <c r="J29" i="21" s="1"/>
  <c r="I341" i="12"/>
  <c r="I29" i="21" s="1"/>
  <c r="K339" i="12"/>
  <c r="K29" i="20" s="1"/>
  <c r="J339" i="12"/>
  <c r="J29" i="20" s="1"/>
  <c r="I339" i="12"/>
  <c r="I29" i="20" s="1"/>
  <c r="K337" i="12"/>
  <c r="K41" i="19" s="1"/>
  <c r="J337" i="12"/>
  <c r="J41" i="19" s="1"/>
  <c r="I337" i="12"/>
  <c r="I41" i="19" s="1"/>
  <c r="K336" i="12"/>
  <c r="K17" i="19" s="1"/>
  <c r="J336" i="12"/>
  <c r="J17" i="19" s="1"/>
  <c r="I336" i="12"/>
  <c r="I17" i="19" s="1"/>
  <c r="K335" i="12"/>
  <c r="K40" i="18" s="1"/>
  <c r="J335" i="12"/>
  <c r="J40" i="18" s="1"/>
  <c r="I335" i="12"/>
  <c r="I40" i="18" s="1"/>
  <c r="K334" i="12"/>
  <c r="K16" i="18" s="1"/>
  <c r="J334" i="12"/>
  <c r="J16" i="18" s="1"/>
  <c r="I334" i="12"/>
  <c r="I16" i="18" s="1"/>
  <c r="K333" i="12"/>
  <c r="K40" i="17" s="1"/>
  <c r="J333" i="12"/>
  <c r="J40" i="17" s="1"/>
  <c r="I333" i="12"/>
  <c r="I40" i="17" s="1"/>
  <c r="K332" i="12"/>
  <c r="K16" i="17" s="1"/>
  <c r="J332" i="12"/>
  <c r="J16" i="17" s="1"/>
  <c r="I332" i="12"/>
  <c r="I16" i="17" s="1"/>
  <c r="K331" i="12"/>
  <c r="K40" i="22" s="1"/>
  <c r="J331" i="12"/>
  <c r="J40" i="22" s="1"/>
  <c r="I331" i="12"/>
  <c r="I40" i="22" s="1"/>
  <c r="K330" i="12"/>
  <c r="K16" i="22" s="1"/>
  <c r="J330" i="12"/>
  <c r="J16" i="22" s="1"/>
  <c r="I330" i="12"/>
  <c r="I16" i="22" s="1"/>
  <c r="K329" i="12"/>
  <c r="K40" i="16" s="1"/>
  <c r="J329" i="12"/>
  <c r="J40" i="16" s="1"/>
  <c r="I329" i="12"/>
  <c r="I40" i="16" s="1"/>
  <c r="K328" i="12"/>
  <c r="K16" i="16" s="1"/>
  <c r="J328" i="12"/>
  <c r="J16" i="16" s="1"/>
  <c r="I328" i="12"/>
  <c r="I16" i="16" s="1"/>
  <c r="K327" i="12"/>
  <c r="K40" i="15" s="1"/>
  <c r="J327" i="12"/>
  <c r="J40" i="15" s="1"/>
  <c r="I327" i="12"/>
  <c r="I40" i="15" s="1"/>
  <c r="K326" i="12"/>
  <c r="K16" i="15" s="1"/>
  <c r="J326" i="12"/>
  <c r="J16" i="15" s="1"/>
  <c r="I326" i="12"/>
  <c r="I16" i="15" s="1"/>
  <c r="K325" i="12"/>
  <c r="K41" i="14" s="1"/>
  <c r="J325" i="12"/>
  <c r="J41" i="14" s="1"/>
  <c r="I325" i="12"/>
  <c r="I41" i="14" s="1"/>
  <c r="K324" i="12"/>
  <c r="K17" i="14" s="1"/>
  <c r="J324" i="12"/>
  <c r="J17" i="14" s="1"/>
  <c r="I324" i="12"/>
  <c r="I17" i="14" s="1"/>
  <c r="K323" i="12"/>
  <c r="K40" i="13" s="1"/>
  <c r="J323" i="12"/>
  <c r="J40" i="13" s="1"/>
  <c r="I323" i="12"/>
  <c r="I40" i="13" s="1"/>
  <c r="K322" i="12"/>
  <c r="K16" i="13" s="1"/>
  <c r="J322" i="12"/>
  <c r="J16" i="13" s="1"/>
  <c r="I322" i="12"/>
  <c r="I16" i="13" s="1"/>
  <c r="K321" i="12"/>
  <c r="K40" i="3" s="1"/>
  <c r="J321" i="12"/>
  <c r="J40" i="3" s="1"/>
  <c r="I321" i="12"/>
  <c r="I40" i="3" s="1"/>
  <c r="K320" i="12"/>
  <c r="K16" i="3" s="1"/>
  <c r="J320" i="12"/>
  <c r="J16" i="3" s="1"/>
  <c r="I320" i="12"/>
  <c r="I16" i="3" s="1"/>
  <c r="G347" i="12"/>
  <c r="F347" i="12"/>
  <c r="E347" i="12"/>
  <c r="G344" i="12"/>
  <c r="F344" i="12"/>
  <c r="E344" i="12"/>
  <c r="G343" i="12"/>
  <c r="G29" i="34" s="1"/>
  <c r="F343" i="12"/>
  <c r="F29" i="34" s="1"/>
  <c r="E343" i="12"/>
  <c r="E29" i="34" s="1"/>
  <c r="G341" i="12"/>
  <c r="G29" i="21" s="1"/>
  <c r="F341" i="12"/>
  <c r="F29" i="21" s="1"/>
  <c r="E341" i="12"/>
  <c r="E29" i="21" s="1"/>
  <c r="G339" i="12"/>
  <c r="G29" i="20" s="1"/>
  <c r="F339" i="12"/>
  <c r="F29" i="20" s="1"/>
  <c r="E339" i="12"/>
  <c r="E29" i="20" s="1"/>
  <c r="G337" i="12"/>
  <c r="G41" i="19" s="1"/>
  <c r="F337" i="12"/>
  <c r="F41" i="19" s="1"/>
  <c r="E337" i="12"/>
  <c r="E41" i="19" s="1"/>
  <c r="G336" i="12"/>
  <c r="G17" i="19" s="1"/>
  <c r="F336" i="12"/>
  <c r="F17" i="19" s="1"/>
  <c r="E336" i="12"/>
  <c r="E17" i="19" s="1"/>
  <c r="G335" i="12"/>
  <c r="G40" i="18" s="1"/>
  <c r="F335" i="12"/>
  <c r="F40" i="18" s="1"/>
  <c r="E335" i="12"/>
  <c r="E40" i="18" s="1"/>
  <c r="G334" i="12"/>
  <c r="G16" i="18" s="1"/>
  <c r="F334" i="12"/>
  <c r="F16" i="18" s="1"/>
  <c r="E334" i="12"/>
  <c r="E16" i="18" s="1"/>
  <c r="G333" i="12"/>
  <c r="G40" i="17" s="1"/>
  <c r="F333" i="12"/>
  <c r="F40" i="17" s="1"/>
  <c r="E333" i="12"/>
  <c r="E40" i="17" s="1"/>
  <c r="G332" i="12"/>
  <c r="G16" i="17" s="1"/>
  <c r="F332" i="12"/>
  <c r="F16" i="17" s="1"/>
  <c r="E332" i="12"/>
  <c r="E16" i="17" s="1"/>
  <c r="G331" i="12"/>
  <c r="G40" i="22" s="1"/>
  <c r="F331" i="12"/>
  <c r="F40" i="22" s="1"/>
  <c r="E331" i="12"/>
  <c r="E40" i="22" s="1"/>
  <c r="G330" i="12"/>
  <c r="G16" i="22" s="1"/>
  <c r="F330" i="12"/>
  <c r="F16" i="22" s="1"/>
  <c r="E330" i="12"/>
  <c r="E16" i="22" s="1"/>
  <c r="G329" i="12"/>
  <c r="G40" i="16" s="1"/>
  <c r="F329" i="12"/>
  <c r="F40" i="16" s="1"/>
  <c r="E329" i="12"/>
  <c r="E40" i="16" s="1"/>
  <c r="G328" i="12"/>
  <c r="G16" i="16" s="1"/>
  <c r="F328" i="12"/>
  <c r="F16" i="16" s="1"/>
  <c r="E328" i="12"/>
  <c r="E16" i="16" s="1"/>
  <c r="G327" i="12"/>
  <c r="G40" i="15" s="1"/>
  <c r="F327" i="12"/>
  <c r="F40" i="15" s="1"/>
  <c r="E327" i="12"/>
  <c r="E40" i="15" s="1"/>
  <c r="G326" i="12"/>
  <c r="G16" i="15" s="1"/>
  <c r="F326" i="12"/>
  <c r="F16" i="15" s="1"/>
  <c r="E326" i="12"/>
  <c r="E16" i="15" s="1"/>
  <c r="G325" i="12"/>
  <c r="G41" i="14" s="1"/>
  <c r="F325" i="12"/>
  <c r="F41" i="14" s="1"/>
  <c r="E325" i="12"/>
  <c r="E41" i="14" s="1"/>
  <c r="G324" i="12"/>
  <c r="G17" i="14" s="1"/>
  <c r="F324" i="12"/>
  <c r="F17" i="14" s="1"/>
  <c r="E324" i="12"/>
  <c r="E17" i="14" s="1"/>
  <c r="G323" i="12"/>
  <c r="G40" i="13" s="1"/>
  <c r="F323" i="12"/>
  <c r="F40" i="13" s="1"/>
  <c r="E323" i="12"/>
  <c r="E40" i="13" s="1"/>
  <c r="G322" i="12"/>
  <c r="G16" i="13" s="1"/>
  <c r="F322" i="12"/>
  <c r="F16" i="13" s="1"/>
  <c r="E322" i="12"/>
  <c r="E16" i="13" s="1"/>
  <c r="G321" i="12"/>
  <c r="G40" i="3" s="1"/>
  <c r="F321" i="12"/>
  <c r="F40" i="3" s="1"/>
  <c r="E321" i="12"/>
  <c r="E40" i="3" s="1"/>
  <c r="G320" i="12"/>
  <c r="G16" i="3" s="1"/>
  <c r="F320" i="12"/>
  <c r="F16" i="3" s="1"/>
  <c r="E320" i="12"/>
  <c r="E16" i="3" s="1"/>
  <c r="L344" i="12"/>
  <c r="H344" i="12"/>
  <c r="D344" i="12"/>
  <c r="L343" i="12"/>
  <c r="L29" i="34" s="1"/>
  <c r="H343" i="12"/>
  <c r="H29" i="34" s="1"/>
  <c r="D343" i="12"/>
  <c r="D29" i="34" s="1"/>
  <c r="L341" i="12"/>
  <c r="L29" i="21" s="1"/>
  <c r="H341" i="12"/>
  <c r="H29" i="21" s="1"/>
  <c r="D341" i="12"/>
  <c r="D29" i="21" s="1"/>
  <c r="L339" i="12"/>
  <c r="L29" i="20" s="1"/>
  <c r="H339" i="12"/>
  <c r="H29" i="20" s="1"/>
  <c r="D339" i="12"/>
  <c r="D29" i="20" s="1"/>
  <c r="L337" i="12"/>
  <c r="L41" i="19" s="1"/>
  <c r="L336" i="12"/>
  <c r="L17" i="19" s="1"/>
  <c r="H337" i="12"/>
  <c r="H41" i="19" s="1"/>
  <c r="H336" i="12"/>
  <c r="H17" i="19" s="1"/>
  <c r="D337" i="12"/>
  <c r="D41" i="19" s="1"/>
  <c r="D336" i="12"/>
  <c r="D17" i="19" s="1"/>
  <c r="L335" i="12"/>
  <c r="L40" i="18" s="1"/>
  <c r="L334" i="12"/>
  <c r="L16" i="18" s="1"/>
  <c r="H335" i="12"/>
  <c r="H40" i="18" s="1"/>
  <c r="H334" i="12"/>
  <c r="H16" i="18" s="1"/>
  <c r="D335" i="12"/>
  <c r="D40" i="18" s="1"/>
  <c r="D334" i="12"/>
  <c r="D16" i="18" s="1"/>
  <c r="L333" i="12"/>
  <c r="L40" i="17" s="1"/>
  <c r="L332" i="12"/>
  <c r="L16" i="17" s="1"/>
  <c r="H333" i="12"/>
  <c r="H40" i="17" s="1"/>
  <c r="H332" i="12"/>
  <c r="H16" i="17" s="1"/>
  <c r="D333" i="12"/>
  <c r="D40" i="17" s="1"/>
  <c r="D332" i="12"/>
  <c r="D16" i="17" s="1"/>
  <c r="L331" i="12"/>
  <c r="L40" i="22" s="1"/>
  <c r="L330" i="12"/>
  <c r="L16" i="22" s="1"/>
  <c r="H331" i="12"/>
  <c r="H40" i="22" s="1"/>
  <c r="H330" i="12"/>
  <c r="H16" i="22" s="1"/>
  <c r="D331" i="12"/>
  <c r="D40" i="22" s="1"/>
  <c r="D330" i="12"/>
  <c r="D16" i="22" s="1"/>
  <c r="L329" i="12"/>
  <c r="L40" i="16" s="1"/>
  <c r="L328" i="12"/>
  <c r="L16" i="16" s="1"/>
  <c r="H329" i="12"/>
  <c r="H40" i="16" s="1"/>
  <c r="H328" i="12"/>
  <c r="H16" i="16" s="1"/>
  <c r="D329" i="12"/>
  <c r="D40" i="16" s="1"/>
  <c r="D328" i="12"/>
  <c r="D16" i="16" s="1"/>
  <c r="L327" i="12"/>
  <c r="L40" i="15" s="1"/>
  <c r="L326" i="12"/>
  <c r="L16" i="15" s="1"/>
  <c r="H327" i="12"/>
  <c r="H40" i="15" s="1"/>
  <c r="H326" i="12"/>
  <c r="H16" i="15" s="1"/>
  <c r="D327" i="12"/>
  <c r="D40" i="15" s="1"/>
  <c r="D326" i="12"/>
  <c r="D16" i="15" s="1"/>
  <c r="L325" i="12"/>
  <c r="L41" i="14" s="1"/>
  <c r="L324" i="12"/>
  <c r="L17" i="14" s="1"/>
  <c r="H325" i="12"/>
  <c r="H41" i="14" s="1"/>
  <c r="H324" i="12"/>
  <c r="H17" i="14" s="1"/>
  <c r="D325" i="12"/>
  <c r="D41" i="14" s="1"/>
  <c r="D324" i="12"/>
  <c r="D17" i="14" s="1"/>
  <c r="L323" i="12"/>
  <c r="L40" i="13" s="1"/>
  <c r="L322" i="12"/>
  <c r="L16" i="13" s="1"/>
  <c r="H323" i="12"/>
  <c r="H40" i="13" s="1"/>
  <c r="H322" i="12"/>
  <c r="H16" i="13" s="1"/>
  <c r="L321" i="12"/>
  <c r="L40" i="3" s="1"/>
  <c r="L320" i="12"/>
  <c r="L16" i="3" s="1"/>
  <c r="H321" i="12"/>
  <c r="H40" i="3" s="1"/>
  <c r="H320" i="12"/>
  <c r="H16" i="3" s="1"/>
  <c r="D323" i="12"/>
  <c r="D40" i="13" s="1"/>
  <c r="D322" i="12"/>
  <c r="D16" i="13" s="1"/>
  <c r="D321" i="12"/>
  <c r="D40" i="3" s="1"/>
  <c r="D320" i="12"/>
  <c r="D16" i="3" s="1"/>
  <c r="D347" i="12"/>
  <c r="AN56" i="33"/>
  <c r="AO56" i="33" s="1"/>
  <c r="AN99" i="33"/>
  <c r="AN72" i="33"/>
  <c r="AN102" i="33"/>
  <c r="AN83" i="33"/>
  <c r="AO83" i="33" s="1"/>
  <c r="AN76" i="33"/>
  <c r="AN69" i="33"/>
  <c r="AO63" i="33" s="1"/>
  <c r="AN48" i="33"/>
  <c r="AO48" i="33" s="1"/>
  <c r="AN89" i="33"/>
  <c r="AO89" i="33" s="1"/>
  <c r="AN109" i="33"/>
  <c r="AN41" i="33"/>
  <c r="AO41" i="33" s="1"/>
  <c r="L328" i="36"/>
  <c r="L316" i="36"/>
  <c r="R27" i="11" s="1"/>
  <c r="F316" i="36"/>
  <c r="R26" i="11" s="1"/>
  <c r="L290" i="36"/>
  <c r="R25" i="11" s="1"/>
  <c r="F290" i="36"/>
  <c r="R23" i="11" s="1"/>
  <c r="L265" i="36"/>
  <c r="R22" i="11" s="1"/>
  <c r="F265" i="36"/>
  <c r="R21" i="11" s="1"/>
  <c r="L240" i="36"/>
  <c r="R20" i="11" s="1"/>
  <c r="F240" i="36"/>
  <c r="R19" i="11" s="1"/>
  <c r="L215" i="36"/>
  <c r="R18" i="11" s="1"/>
  <c r="F215" i="36"/>
  <c r="R17" i="11" s="1"/>
  <c r="L190" i="36"/>
  <c r="R16" i="11" s="1"/>
  <c r="F190" i="36"/>
  <c r="R15" i="11" s="1"/>
  <c r="L163" i="36"/>
  <c r="R14" i="11" s="1"/>
  <c r="F163" i="36"/>
  <c r="R13" i="11" s="1"/>
  <c r="L119" i="36"/>
  <c r="R12" i="11" s="1"/>
  <c r="F119" i="36"/>
  <c r="R11" i="11" s="1"/>
  <c r="L74" i="36"/>
  <c r="R10" i="11" s="1"/>
  <c r="F74" i="36"/>
  <c r="R9" i="11" s="1"/>
  <c r="L37" i="36"/>
  <c r="R8" i="11" s="1"/>
  <c r="F37" i="36"/>
  <c r="R7" i="11" s="1"/>
  <c r="L12" i="36"/>
  <c r="R4" i="11" s="1"/>
  <c r="R32" i="11" s="1"/>
  <c r="F12" i="36"/>
  <c r="R3" i="11" s="1"/>
  <c r="O315" i="12"/>
  <c r="O28" i="34" s="1"/>
  <c r="N315" i="12"/>
  <c r="N28" i="34" s="1"/>
  <c r="M315" i="12"/>
  <c r="M28" i="34" s="1"/>
  <c r="O313" i="12"/>
  <c r="O28" i="21" s="1"/>
  <c r="N313" i="12"/>
  <c r="N28" i="21" s="1"/>
  <c r="M313" i="12"/>
  <c r="M28" i="21" s="1"/>
  <c r="O311" i="12"/>
  <c r="O28" i="20" s="1"/>
  <c r="N311" i="12"/>
  <c r="N28" i="20" s="1"/>
  <c r="M311" i="12"/>
  <c r="M28" i="20" s="1"/>
  <c r="O309" i="12"/>
  <c r="O40" i="19" s="1"/>
  <c r="N309" i="12"/>
  <c r="N40" i="19" s="1"/>
  <c r="M309" i="12"/>
  <c r="M40" i="19" s="1"/>
  <c r="O308" i="12"/>
  <c r="O16" i="19" s="1"/>
  <c r="N308" i="12"/>
  <c r="N16" i="19" s="1"/>
  <c r="M308" i="12"/>
  <c r="M16" i="19" s="1"/>
  <c r="O307" i="12"/>
  <c r="O39" i="18" s="1"/>
  <c r="N307" i="12"/>
  <c r="N39" i="18" s="1"/>
  <c r="M307" i="12"/>
  <c r="M39" i="18" s="1"/>
  <c r="O306" i="12"/>
  <c r="O15" i="18" s="1"/>
  <c r="N306" i="12"/>
  <c r="N15" i="18" s="1"/>
  <c r="M306" i="12"/>
  <c r="M15" i="18" s="1"/>
  <c r="O305" i="12"/>
  <c r="O39" i="17" s="1"/>
  <c r="N305" i="12"/>
  <c r="N39" i="17" s="1"/>
  <c r="M305" i="12"/>
  <c r="M39" i="17" s="1"/>
  <c r="O304" i="12"/>
  <c r="O15" i="17" s="1"/>
  <c r="N304" i="12"/>
  <c r="N15" i="17" s="1"/>
  <c r="M304" i="12"/>
  <c r="M15" i="17" s="1"/>
  <c r="O303" i="12"/>
  <c r="O39" i="22" s="1"/>
  <c r="N303" i="12"/>
  <c r="N39" i="22" s="1"/>
  <c r="M303" i="12"/>
  <c r="M39" i="22" s="1"/>
  <c r="O302" i="12"/>
  <c r="O15" i="22" s="1"/>
  <c r="N302" i="12"/>
  <c r="N15" i="22" s="1"/>
  <c r="M302" i="12"/>
  <c r="M15" i="22" s="1"/>
  <c r="O301" i="12"/>
  <c r="O39" i="16" s="1"/>
  <c r="N301" i="12"/>
  <c r="N39" i="16" s="1"/>
  <c r="M301" i="12"/>
  <c r="M39" i="16" s="1"/>
  <c r="O300" i="12"/>
  <c r="O15" i="16" s="1"/>
  <c r="N300" i="12"/>
  <c r="N15" i="16" s="1"/>
  <c r="M300" i="12"/>
  <c r="M15" i="16" s="1"/>
  <c r="O299" i="12"/>
  <c r="O39" i="15" s="1"/>
  <c r="N299" i="12"/>
  <c r="N39" i="15" s="1"/>
  <c r="M299" i="12"/>
  <c r="M39" i="15" s="1"/>
  <c r="O298" i="12"/>
  <c r="O15" i="15" s="1"/>
  <c r="N298" i="12"/>
  <c r="N15" i="15" s="1"/>
  <c r="M298" i="12"/>
  <c r="M15" i="15" s="1"/>
  <c r="O297" i="12"/>
  <c r="O40" i="14" s="1"/>
  <c r="N297" i="12"/>
  <c r="N40" i="14" s="1"/>
  <c r="M297" i="12"/>
  <c r="M40" i="14" s="1"/>
  <c r="O296" i="12"/>
  <c r="O16" i="14" s="1"/>
  <c r="N296" i="12"/>
  <c r="N16" i="14" s="1"/>
  <c r="M296" i="12"/>
  <c r="M16" i="14" s="1"/>
  <c r="O295" i="12"/>
  <c r="O39" i="13" s="1"/>
  <c r="N295" i="12"/>
  <c r="N39" i="13" s="1"/>
  <c r="M295" i="12"/>
  <c r="M39" i="13" s="1"/>
  <c r="O294" i="12"/>
  <c r="O15" i="13" s="1"/>
  <c r="N294" i="12"/>
  <c r="N15" i="13" s="1"/>
  <c r="M294" i="12"/>
  <c r="M15" i="13" s="1"/>
  <c r="O293" i="12"/>
  <c r="O39" i="3" s="1"/>
  <c r="N293" i="12"/>
  <c r="N39" i="3" s="1"/>
  <c r="M293" i="12"/>
  <c r="M39" i="3" s="1"/>
  <c r="O292" i="12"/>
  <c r="O15" i="3" s="1"/>
  <c r="N292" i="12"/>
  <c r="N15" i="3" s="1"/>
  <c r="M292" i="12"/>
  <c r="M15" i="3" s="1"/>
  <c r="K315" i="12"/>
  <c r="K28" i="34" s="1"/>
  <c r="J315" i="12"/>
  <c r="J28" i="34" s="1"/>
  <c r="I315" i="12"/>
  <c r="I28" i="34" s="1"/>
  <c r="K313" i="12"/>
  <c r="K28" i="21" s="1"/>
  <c r="J313" i="12"/>
  <c r="J28" i="21" s="1"/>
  <c r="I313" i="12"/>
  <c r="I28" i="21" s="1"/>
  <c r="K311" i="12"/>
  <c r="K28" i="20" s="1"/>
  <c r="J311" i="12"/>
  <c r="J28" i="20" s="1"/>
  <c r="I311" i="12"/>
  <c r="I28" i="20" s="1"/>
  <c r="K309" i="12"/>
  <c r="K40" i="19" s="1"/>
  <c r="J309" i="12"/>
  <c r="J40" i="19" s="1"/>
  <c r="I309" i="12"/>
  <c r="I40" i="19" s="1"/>
  <c r="K308" i="12"/>
  <c r="K16" i="19" s="1"/>
  <c r="J308" i="12"/>
  <c r="J16" i="19" s="1"/>
  <c r="I308" i="12"/>
  <c r="I16" i="19" s="1"/>
  <c r="K307" i="12"/>
  <c r="K39" i="18" s="1"/>
  <c r="J307" i="12"/>
  <c r="J39" i="18" s="1"/>
  <c r="I307" i="12"/>
  <c r="I39" i="18" s="1"/>
  <c r="K306" i="12"/>
  <c r="K15" i="18" s="1"/>
  <c r="J306" i="12"/>
  <c r="J15" i="18" s="1"/>
  <c r="I306" i="12"/>
  <c r="I15" i="18" s="1"/>
  <c r="K305" i="12"/>
  <c r="K39" i="17" s="1"/>
  <c r="J305" i="12"/>
  <c r="J39" i="17"/>
  <c r="I305" i="12"/>
  <c r="I39" i="17" s="1"/>
  <c r="K304" i="12"/>
  <c r="K15" i="17"/>
  <c r="J304" i="12"/>
  <c r="J15" i="17" s="1"/>
  <c r="I304" i="12"/>
  <c r="I15" i="17"/>
  <c r="K303" i="12"/>
  <c r="K39" i="22" s="1"/>
  <c r="J303" i="12"/>
  <c r="J39" i="22" s="1"/>
  <c r="I303" i="12"/>
  <c r="I39" i="22" s="1"/>
  <c r="K302" i="12"/>
  <c r="K15" i="22"/>
  <c r="J302" i="12"/>
  <c r="J15" i="22" s="1"/>
  <c r="I302" i="12"/>
  <c r="I15" i="22"/>
  <c r="K301" i="12"/>
  <c r="K39" i="16" s="1"/>
  <c r="J301" i="12"/>
  <c r="J39" i="16"/>
  <c r="I301" i="12"/>
  <c r="I39" i="16" s="1"/>
  <c r="K300" i="12"/>
  <c r="K15" i="16" s="1"/>
  <c r="J300" i="12"/>
  <c r="J15" i="16" s="1"/>
  <c r="I300" i="12"/>
  <c r="I15" i="16"/>
  <c r="K299" i="12"/>
  <c r="K39" i="15" s="1"/>
  <c r="J299" i="12"/>
  <c r="J39" i="15"/>
  <c r="I299" i="12"/>
  <c r="I39" i="15" s="1"/>
  <c r="K298" i="12"/>
  <c r="K15" i="15"/>
  <c r="J298" i="12"/>
  <c r="J15" i="15" s="1"/>
  <c r="I298" i="12"/>
  <c r="I15" i="15" s="1"/>
  <c r="K297" i="12"/>
  <c r="K40" i="14" s="1"/>
  <c r="J297" i="12"/>
  <c r="J40" i="14"/>
  <c r="I297" i="12"/>
  <c r="I40" i="14" s="1"/>
  <c r="K296" i="12"/>
  <c r="K16" i="14"/>
  <c r="J296" i="12"/>
  <c r="J16" i="14" s="1"/>
  <c r="I296" i="12"/>
  <c r="I16" i="14"/>
  <c r="K295" i="12"/>
  <c r="K39" i="13" s="1"/>
  <c r="J295" i="12"/>
  <c r="J39" i="13" s="1"/>
  <c r="I295" i="12"/>
  <c r="I39" i="13" s="1"/>
  <c r="K294" i="12"/>
  <c r="K15" i="13"/>
  <c r="J294" i="12"/>
  <c r="J15" i="13" s="1"/>
  <c r="I294" i="12"/>
  <c r="I15" i="13"/>
  <c r="K293" i="12"/>
  <c r="K39" i="3" s="1"/>
  <c r="J293" i="12"/>
  <c r="J39" i="3"/>
  <c r="I293" i="12"/>
  <c r="I39" i="3" s="1"/>
  <c r="K292" i="12"/>
  <c r="K15" i="3" s="1"/>
  <c r="J292" i="12"/>
  <c r="J15" i="3" s="1"/>
  <c r="I292" i="12"/>
  <c r="I15" i="3"/>
  <c r="G319" i="12"/>
  <c r="F319" i="12"/>
  <c r="E319" i="12"/>
  <c r="G315" i="12"/>
  <c r="G28" i="34" s="1"/>
  <c r="F315" i="12"/>
  <c r="F28" i="34" s="1"/>
  <c r="E315" i="12"/>
  <c r="E28" i="34" s="1"/>
  <c r="G313" i="12"/>
  <c r="G28" i="21" s="1"/>
  <c r="F313" i="12"/>
  <c r="F28" i="21" s="1"/>
  <c r="E313" i="12"/>
  <c r="E28" i="21" s="1"/>
  <c r="G311" i="12"/>
  <c r="G28" i="20" s="1"/>
  <c r="F311" i="12"/>
  <c r="F28" i="20" s="1"/>
  <c r="E311" i="12"/>
  <c r="E28" i="20" s="1"/>
  <c r="G309" i="12"/>
  <c r="G40" i="19" s="1"/>
  <c r="F309" i="12"/>
  <c r="F40" i="19" s="1"/>
  <c r="E309" i="12"/>
  <c r="E40" i="19" s="1"/>
  <c r="G308" i="12"/>
  <c r="G16" i="19" s="1"/>
  <c r="F308" i="12"/>
  <c r="F16" i="19" s="1"/>
  <c r="E308" i="12"/>
  <c r="E16" i="19" s="1"/>
  <c r="G307" i="12"/>
  <c r="G39" i="18" s="1"/>
  <c r="F307" i="12"/>
  <c r="F39" i="18" s="1"/>
  <c r="E307" i="12"/>
  <c r="E39" i="18" s="1"/>
  <c r="G306" i="12"/>
  <c r="G15" i="18" s="1"/>
  <c r="F306" i="12"/>
  <c r="F15" i="18" s="1"/>
  <c r="E306" i="12"/>
  <c r="E15" i="18" s="1"/>
  <c r="G305" i="12"/>
  <c r="G39" i="17" s="1"/>
  <c r="F305" i="12"/>
  <c r="F39" i="17" s="1"/>
  <c r="E305" i="12"/>
  <c r="E39" i="17" s="1"/>
  <c r="G304" i="12"/>
  <c r="G15" i="17" s="1"/>
  <c r="F304" i="12"/>
  <c r="F15" i="17" s="1"/>
  <c r="E304" i="12"/>
  <c r="E15" i="17" s="1"/>
  <c r="G303" i="12"/>
  <c r="G39" i="22" s="1"/>
  <c r="F303" i="12"/>
  <c r="F39" i="22" s="1"/>
  <c r="E303" i="12"/>
  <c r="E39" i="22" s="1"/>
  <c r="G302" i="12"/>
  <c r="G15" i="22" s="1"/>
  <c r="F302" i="12"/>
  <c r="F15" i="22" s="1"/>
  <c r="E302" i="12"/>
  <c r="E15" i="22" s="1"/>
  <c r="G301" i="12"/>
  <c r="G39" i="16" s="1"/>
  <c r="F301" i="12"/>
  <c r="F39" i="16" s="1"/>
  <c r="E301" i="12"/>
  <c r="E39" i="16" s="1"/>
  <c r="G300" i="12"/>
  <c r="G15" i="16" s="1"/>
  <c r="F300" i="12"/>
  <c r="F15" i="16" s="1"/>
  <c r="E300" i="12"/>
  <c r="E15" i="16" s="1"/>
  <c r="G299" i="12"/>
  <c r="G39" i="15" s="1"/>
  <c r="F299" i="12"/>
  <c r="F39" i="15" s="1"/>
  <c r="E299" i="12"/>
  <c r="E39" i="15" s="1"/>
  <c r="G298" i="12"/>
  <c r="G15" i="15" s="1"/>
  <c r="F298" i="12"/>
  <c r="F15" i="15" s="1"/>
  <c r="E298" i="12"/>
  <c r="E15" i="15" s="1"/>
  <c r="G297" i="12"/>
  <c r="G40" i="14" s="1"/>
  <c r="F297" i="12"/>
  <c r="F40" i="14" s="1"/>
  <c r="E297" i="12"/>
  <c r="E40" i="14" s="1"/>
  <c r="G296" i="12"/>
  <c r="G16" i="14" s="1"/>
  <c r="F296" i="12"/>
  <c r="F16" i="14" s="1"/>
  <c r="E296" i="12"/>
  <c r="E16" i="14" s="1"/>
  <c r="G295" i="12"/>
  <c r="G39" i="13" s="1"/>
  <c r="F295" i="12"/>
  <c r="F39" i="13" s="1"/>
  <c r="E295" i="12"/>
  <c r="E39" i="13" s="1"/>
  <c r="G294" i="12"/>
  <c r="G15" i="13" s="1"/>
  <c r="F294" i="12"/>
  <c r="F15" i="13" s="1"/>
  <c r="E294" i="12"/>
  <c r="E15" i="13" s="1"/>
  <c r="G293" i="12"/>
  <c r="G39" i="3" s="1"/>
  <c r="F293" i="12"/>
  <c r="F39" i="3" s="1"/>
  <c r="E293" i="12"/>
  <c r="E39" i="3" s="1"/>
  <c r="G292" i="12"/>
  <c r="G15" i="3" s="1"/>
  <c r="F292" i="12"/>
  <c r="F15" i="3" s="1"/>
  <c r="E292" i="12"/>
  <c r="E15" i="3" s="1"/>
  <c r="L315" i="12"/>
  <c r="L28" i="34" s="1"/>
  <c r="H315" i="12"/>
  <c r="H28" i="34" s="1"/>
  <c r="D315" i="12"/>
  <c r="D28" i="34" s="1"/>
  <c r="H313" i="12"/>
  <c r="H28" i="21" s="1"/>
  <c r="L313" i="12"/>
  <c r="L28" i="21" s="1"/>
  <c r="D313" i="12"/>
  <c r="D28" i="21" s="1"/>
  <c r="L311" i="12"/>
  <c r="L28" i="20" s="1"/>
  <c r="H311" i="12"/>
  <c r="H28" i="20" s="1"/>
  <c r="D311" i="12"/>
  <c r="D28" i="20" s="1"/>
  <c r="L309" i="12"/>
  <c r="L40" i="19" s="1"/>
  <c r="L308" i="12"/>
  <c r="L16" i="19" s="1"/>
  <c r="H309" i="12"/>
  <c r="H40" i="19" s="1"/>
  <c r="H308" i="12"/>
  <c r="H16" i="19" s="1"/>
  <c r="D309" i="12"/>
  <c r="D40" i="19" s="1"/>
  <c r="D308" i="12"/>
  <c r="D16" i="19" s="1"/>
  <c r="O280" i="12"/>
  <c r="O14" i="18" s="1"/>
  <c r="N280" i="12"/>
  <c r="N14" i="18" s="1"/>
  <c r="M280" i="12"/>
  <c r="M14" i="18" s="1"/>
  <c r="L280" i="12"/>
  <c r="L307" i="12"/>
  <c r="L39" i="18" s="1"/>
  <c r="L306" i="12"/>
  <c r="L15" i="18" s="1"/>
  <c r="H307" i="12"/>
  <c r="H39" i="18" s="1"/>
  <c r="H306" i="12"/>
  <c r="H15" i="18" s="1"/>
  <c r="D307" i="12"/>
  <c r="D39" i="18" s="1"/>
  <c r="D306" i="12"/>
  <c r="D15" i="18" s="1"/>
  <c r="L305" i="12"/>
  <c r="L39" i="17" s="1"/>
  <c r="L304" i="12"/>
  <c r="L15" i="17" s="1"/>
  <c r="H305" i="12"/>
  <c r="H39" i="17" s="1"/>
  <c r="H304" i="12"/>
  <c r="H15" i="17" s="1"/>
  <c r="D305" i="12"/>
  <c r="D39" i="17" s="1"/>
  <c r="D304" i="12"/>
  <c r="D15" i="17" s="1"/>
  <c r="L303" i="12"/>
  <c r="L39" i="22" s="1"/>
  <c r="L302" i="12"/>
  <c r="L15" i="22" s="1"/>
  <c r="H303" i="12"/>
  <c r="H39" i="22" s="1"/>
  <c r="H302" i="12"/>
  <c r="H15" i="22" s="1"/>
  <c r="D303" i="12"/>
  <c r="D39" i="22" s="1"/>
  <c r="D302" i="12"/>
  <c r="D15" i="22" s="1"/>
  <c r="L301" i="12"/>
  <c r="L39" i="16" s="1"/>
  <c r="L300" i="12"/>
  <c r="L15" i="16" s="1"/>
  <c r="H301" i="12"/>
  <c r="H39" i="16" s="1"/>
  <c r="H300" i="12"/>
  <c r="H15" i="16" s="1"/>
  <c r="D301" i="12"/>
  <c r="D39" i="16" s="1"/>
  <c r="D300" i="12"/>
  <c r="D15" i="16" s="1"/>
  <c r="L299" i="12"/>
  <c r="L39" i="15" s="1"/>
  <c r="L298" i="12"/>
  <c r="L15" i="15" s="1"/>
  <c r="H299" i="12"/>
  <c r="H39" i="15" s="1"/>
  <c r="H298" i="12"/>
  <c r="H15" i="15" s="1"/>
  <c r="D299" i="12"/>
  <c r="D39" i="15" s="1"/>
  <c r="D298" i="12"/>
  <c r="D15" i="15" s="1"/>
  <c r="L297" i="12"/>
  <c r="L40" i="14" s="1"/>
  <c r="H297" i="12"/>
  <c r="H40" i="14" s="1"/>
  <c r="D297" i="12"/>
  <c r="D40" i="14" s="1"/>
  <c r="L296" i="12"/>
  <c r="L16" i="14" s="1"/>
  <c r="H296" i="12"/>
  <c r="H16" i="14" s="1"/>
  <c r="D296" i="12"/>
  <c r="D16" i="14" s="1"/>
  <c r="L295" i="12"/>
  <c r="L39" i="13" s="1"/>
  <c r="H295" i="12"/>
  <c r="H39" i="13" s="1"/>
  <c r="D295" i="12"/>
  <c r="D39" i="13" s="1"/>
  <c r="L294" i="12"/>
  <c r="L15" i="13" s="1"/>
  <c r="H294" i="12"/>
  <c r="H15" i="13" s="1"/>
  <c r="D294" i="12"/>
  <c r="D15" i="13" s="1"/>
  <c r="L293" i="12"/>
  <c r="L39" i="3" s="1"/>
  <c r="H293" i="12"/>
  <c r="H39" i="3" s="1"/>
  <c r="L292" i="12"/>
  <c r="L15" i="3" s="1"/>
  <c r="H292" i="12"/>
  <c r="H15" i="3" s="1"/>
  <c r="D293" i="12"/>
  <c r="D39" i="3" s="1"/>
  <c r="D292" i="12"/>
  <c r="D15" i="3" s="1"/>
  <c r="D319" i="12"/>
  <c r="AN28" i="33"/>
  <c r="AO59" i="33" s="1"/>
  <c r="F12" i="31"/>
  <c r="Q3" i="11"/>
  <c r="F316" i="31"/>
  <c r="Q26" i="11" s="1"/>
  <c r="L316" i="30"/>
  <c r="F316" i="30"/>
  <c r="AN11" i="33"/>
  <c r="AO11" i="33" s="1"/>
  <c r="AN17" i="33"/>
  <c r="AN3" i="33"/>
  <c r="AO3" i="33" s="1"/>
  <c r="AN94" i="33"/>
  <c r="AO94" i="33" s="1"/>
  <c r="AN61" i="33"/>
  <c r="AO61" i="33" s="1"/>
  <c r="AN50" i="33"/>
  <c r="AN15" i="33"/>
  <c r="AO15" i="33" s="1"/>
  <c r="AN66" i="33"/>
  <c r="AO66" i="33" s="1"/>
  <c r="AN5" i="33"/>
  <c r="AO5" i="33" s="1"/>
  <c r="AN73" i="33"/>
  <c r="AN10" i="33"/>
  <c r="AO10" i="33" s="1"/>
  <c r="AN92" i="33"/>
  <c r="AO92" i="33" s="1"/>
  <c r="AN4" i="33"/>
  <c r="AN87" i="33"/>
  <c r="AN29" i="33"/>
  <c r="AN51" i="33"/>
  <c r="AO51" i="33" s="1"/>
  <c r="AN86" i="33"/>
  <c r="AO86" i="33" s="1"/>
  <c r="AN34" i="33"/>
  <c r="AN30" i="33"/>
  <c r="AO30" i="33" s="1"/>
  <c r="AN84" i="33"/>
  <c r="AO84" i="33" s="1"/>
  <c r="AN12" i="33"/>
  <c r="AO12" i="33" s="1"/>
  <c r="AN8" i="33"/>
  <c r="AN6" i="33"/>
  <c r="AN23" i="33"/>
  <c r="AO23" i="33" s="1"/>
  <c r="AN55" i="33"/>
  <c r="AO55" i="33" s="1"/>
  <c r="AN93" i="33"/>
  <c r="AN16" i="33"/>
  <c r="AO16" i="33" s="1"/>
  <c r="AN107" i="33"/>
  <c r="AO107" i="33" s="1"/>
  <c r="AN104" i="33"/>
  <c r="AO104" i="33" s="1"/>
  <c r="AN81" i="33"/>
  <c r="AN90" i="33"/>
  <c r="AO90" i="33" s="1"/>
  <c r="AN24" i="33"/>
  <c r="AO24" i="33" s="1"/>
  <c r="AN18" i="33"/>
  <c r="AO18" i="33" s="1"/>
  <c r="AN7" i="33"/>
  <c r="AN36" i="33"/>
  <c r="AO36" i="33" s="1"/>
  <c r="AN54" i="33"/>
  <c r="AO54" i="33" s="1"/>
  <c r="AN22" i="33"/>
  <c r="AO22" i="33" s="1"/>
  <c r="AN57" i="33"/>
  <c r="AN37" i="33"/>
  <c r="AN71" i="33"/>
  <c r="AO71" i="33" s="1"/>
  <c r="AN40" i="33"/>
  <c r="AO40" i="33" s="1"/>
  <c r="AN46" i="33"/>
  <c r="AN68" i="33"/>
  <c r="AN58" i="33"/>
  <c r="AO58" i="33" s="1"/>
  <c r="AN62" i="33"/>
  <c r="AO62" i="33" s="1"/>
  <c r="AN111" i="33"/>
  <c r="AN27" i="33"/>
  <c r="AO27" i="33" s="1"/>
  <c r="AN33" i="33"/>
  <c r="AO33" i="33" s="1"/>
  <c r="AN82" i="33"/>
  <c r="AO82" i="33" s="1"/>
  <c r="AN47" i="33"/>
  <c r="AN38" i="33"/>
  <c r="AO38" i="33" s="1"/>
  <c r="AN26" i="33"/>
  <c r="AO26" i="33" s="1"/>
  <c r="O287" i="12"/>
  <c r="O27" i="21" s="1"/>
  <c r="N287" i="12"/>
  <c r="N27" i="21" s="1"/>
  <c r="M287" i="12"/>
  <c r="M27" i="21" s="1"/>
  <c r="L287" i="12"/>
  <c r="L27" i="21" s="1"/>
  <c r="K287" i="12"/>
  <c r="K27" i="21" s="1"/>
  <c r="J287" i="12"/>
  <c r="J27" i="21" s="1"/>
  <c r="I287" i="12"/>
  <c r="I27" i="21" s="1"/>
  <c r="H287" i="12"/>
  <c r="H27" i="21" s="1"/>
  <c r="G287" i="12"/>
  <c r="G27" i="21" s="1"/>
  <c r="F287" i="12"/>
  <c r="F27" i="21" s="1"/>
  <c r="E287" i="12"/>
  <c r="E27" i="21" s="1"/>
  <c r="D287" i="12"/>
  <c r="D27" i="21" s="1"/>
  <c r="O285" i="12"/>
  <c r="O27" i="20" s="1"/>
  <c r="N285" i="12"/>
  <c r="N27" i="20" s="1"/>
  <c r="M285" i="12"/>
  <c r="M27" i="20" s="1"/>
  <c r="L285" i="12"/>
  <c r="L27" i="20" s="1"/>
  <c r="K285" i="12"/>
  <c r="K27" i="20" s="1"/>
  <c r="J285" i="12"/>
  <c r="J27" i="20" s="1"/>
  <c r="I285" i="12"/>
  <c r="I27" i="20" s="1"/>
  <c r="H285" i="12"/>
  <c r="H27" i="20" s="1"/>
  <c r="G285" i="12"/>
  <c r="G27" i="20" s="1"/>
  <c r="F285" i="12"/>
  <c r="F27" i="20" s="1"/>
  <c r="E285" i="12"/>
  <c r="E27" i="20" s="1"/>
  <c r="D285" i="12"/>
  <c r="D27" i="20" s="1"/>
  <c r="O283" i="12"/>
  <c r="O39" i="19" s="1"/>
  <c r="N283" i="12"/>
  <c r="N39" i="19" s="1"/>
  <c r="M283" i="12"/>
  <c r="M39" i="19" s="1"/>
  <c r="L283" i="12"/>
  <c r="L39" i="19" s="1"/>
  <c r="K283" i="12"/>
  <c r="K39" i="19" s="1"/>
  <c r="J283" i="12"/>
  <c r="J39" i="19" s="1"/>
  <c r="I283" i="12"/>
  <c r="I39" i="19" s="1"/>
  <c r="H283" i="12"/>
  <c r="H39" i="19" s="1"/>
  <c r="G283" i="12"/>
  <c r="G39" i="19" s="1"/>
  <c r="F283" i="12"/>
  <c r="F39" i="19" s="1"/>
  <c r="E283" i="12"/>
  <c r="E39" i="19" s="1"/>
  <c r="O282" i="12"/>
  <c r="O15" i="19" s="1"/>
  <c r="N282" i="12"/>
  <c r="N15" i="19" s="1"/>
  <c r="M282" i="12"/>
  <c r="M15" i="19" s="1"/>
  <c r="L282" i="12"/>
  <c r="L15" i="19" s="1"/>
  <c r="K282" i="12"/>
  <c r="K15" i="19" s="1"/>
  <c r="J282" i="12"/>
  <c r="J15" i="19" s="1"/>
  <c r="I282" i="12"/>
  <c r="I15" i="19" s="1"/>
  <c r="H282" i="12"/>
  <c r="H15" i="19" s="1"/>
  <c r="G282" i="12"/>
  <c r="G15" i="19" s="1"/>
  <c r="F282" i="12"/>
  <c r="F15" i="19" s="1"/>
  <c r="E282" i="12"/>
  <c r="E15" i="19" s="1"/>
  <c r="D283" i="12"/>
  <c r="D39" i="19" s="1"/>
  <c r="D282" i="12"/>
  <c r="D15" i="19" s="1"/>
  <c r="O281" i="12"/>
  <c r="O38" i="18" s="1"/>
  <c r="N281" i="12"/>
  <c r="N38" i="18" s="1"/>
  <c r="M281" i="12"/>
  <c r="M38" i="18" s="1"/>
  <c r="L281" i="12"/>
  <c r="L38" i="18" s="1"/>
  <c r="K281" i="12"/>
  <c r="K38" i="18" s="1"/>
  <c r="J281" i="12"/>
  <c r="J38" i="18" s="1"/>
  <c r="I281" i="12"/>
  <c r="I38" i="18" s="1"/>
  <c r="H281" i="12"/>
  <c r="H38" i="18" s="1"/>
  <c r="G281" i="12"/>
  <c r="G38" i="18" s="1"/>
  <c r="F281" i="12"/>
  <c r="F38" i="18" s="1"/>
  <c r="E281" i="12"/>
  <c r="E38" i="18" s="1"/>
  <c r="L14" i="18"/>
  <c r="K280" i="12"/>
  <c r="K14" i="18" s="1"/>
  <c r="J280" i="12"/>
  <c r="J14" i="18" s="1"/>
  <c r="I280" i="12"/>
  <c r="I14" i="18" s="1"/>
  <c r="H280" i="12"/>
  <c r="H14" i="18" s="1"/>
  <c r="G280" i="12"/>
  <c r="G14" i="18" s="1"/>
  <c r="F280" i="12"/>
  <c r="F14" i="18" s="1"/>
  <c r="E280" i="12"/>
  <c r="E14" i="18" s="1"/>
  <c r="D281" i="12"/>
  <c r="D38" i="18" s="1"/>
  <c r="D280" i="12"/>
  <c r="D14" i="18" s="1"/>
  <c r="O279" i="12"/>
  <c r="O38" i="17" s="1"/>
  <c r="N279" i="12"/>
  <c r="N38" i="17" s="1"/>
  <c r="M279" i="12"/>
  <c r="M38" i="17" s="1"/>
  <c r="L279" i="12"/>
  <c r="L38" i="17" s="1"/>
  <c r="K279" i="12"/>
  <c r="K38" i="17" s="1"/>
  <c r="J279" i="12"/>
  <c r="J38" i="17" s="1"/>
  <c r="I279" i="12"/>
  <c r="I38" i="17" s="1"/>
  <c r="H279" i="12"/>
  <c r="H38" i="17" s="1"/>
  <c r="G279" i="12"/>
  <c r="G38" i="17" s="1"/>
  <c r="F279" i="12"/>
  <c r="F38" i="17" s="1"/>
  <c r="E279" i="12"/>
  <c r="E38" i="17" s="1"/>
  <c r="O278" i="12"/>
  <c r="O14" i="17" s="1"/>
  <c r="N278" i="12"/>
  <c r="N14" i="17" s="1"/>
  <c r="M278" i="12"/>
  <c r="M14" i="17" s="1"/>
  <c r="L278" i="12"/>
  <c r="L14" i="17" s="1"/>
  <c r="K278" i="12"/>
  <c r="K14" i="17" s="1"/>
  <c r="J278" i="12"/>
  <c r="J14" i="17" s="1"/>
  <c r="I278" i="12"/>
  <c r="I14" i="17" s="1"/>
  <c r="H278" i="12"/>
  <c r="H14" i="17" s="1"/>
  <c r="G278" i="12"/>
  <c r="G14" i="17" s="1"/>
  <c r="F278" i="12"/>
  <c r="F14" i="17"/>
  <c r="E278" i="12"/>
  <c r="E14" i="17" s="1"/>
  <c r="D279" i="12"/>
  <c r="D38" i="17"/>
  <c r="D278" i="12"/>
  <c r="D14" i="17" s="1"/>
  <c r="O277" i="12"/>
  <c r="O38" i="22" s="1"/>
  <c r="N277" i="12"/>
  <c r="N38" i="22" s="1"/>
  <c r="M277" i="12"/>
  <c r="M38" i="22"/>
  <c r="L277" i="12"/>
  <c r="L38" i="22" s="1"/>
  <c r="K277" i="12"/>
  <c r="K38" i="22"/>
  <c r="J277" i="12"/>
  <c r="J38" i="22" s="1"/>
  <c r="I277" i="12"/>
  <c r="I38" i="22"/>
  <c r="H277" i="12"/>
  <c r="H38" i="22" s="1"/>
  <c r="G277" i="12"/>
  <c r="G38" i="22" s="1"/>
  <c r="F277" i="12"/>
  <c r="F38" i="22" s="1"/>
  <c r="E277" i="12"/>
  <c r="E38" i="22"/>
  <c r="O276" i="12"/>
  <c r="O14" i="22" s="1"/>
  <c r="N276" i="12"/>
  <c r="N14" i="22"/>
  <c r="M276" i="12"/>
  <c r="M14" i="22" s="1"/>
  <c r="L276" i="12"/>
  <c r="L14" i="22"/>
  <c r="K276" i="12"/>
  <c r="K14" i="22" s="1"/>
  <c r="J276" i="12"/>
  <c r="J14" i="22" s="1"/>
  <c r="I276" i="12"/>
  <c r="I14" i="22" s="1"/>
  <c r="H276" i="12"/>
  <c r="H14" i="22"/>
  <c r="G276" i="12"/>
  <c r="G14" i="22" s="1"/>
  <c r="F276" i="12"/>
  <c r="F14" i="22"/>
  <c r="E276" i="12"/>
  <c r="E14" i="22" s="1"/>
  <c r="D277" i="12"/>
  <c r="D38" i="22"/>
  <c r="D276" i="12"/>
  <c r="D14" i="22" s="1"/>
  <c r="O275" i="12"/>
  <c r="O38" i="16" s="1"/>
  <c r="N275" i="12"/>
  <c r="N38" i="16" s="1"/>
  <c r="M275" i="12"/>
  <c r="M38" i="16"/>
  <c r="L275" i="12"/>
  <c r="L38" i="16" s="1"/>
  <c r="K275" i="12"/>
  <c r="K38" i="16"/>
  <c r="J275" i="12"/>
  <c r="J38" i="16" s="1"/>
  <c r="I275" i="12"/>
  <c r="I38" i="16"/>
  <c r="H275" i="12"/>
  <c r="H38" i="16" s="1"/>
  <c r="G275" i="12"/>
  <c r="G38" i="16" s="1"/>
  <c r="F275" i="12"/>
  <c r="F38" i="16" s="1"/>
  <c r="E275" i="12"/>
  <c r="E38" i="16"/>
  <c r="O274" i="12"/>
  <c r="O14" i="16" s="1"/>
  <c r="N274" i="12"/>
  <c r="N14" i="16"/>
  <c r="M274" i="12"/>
  <c r="M14" i="16" s="1"/>
  <c r="L274" i="12"/>
  <c r="L14" i="16"/>
  <c r="K274" i="12"/>
  <c r="K14" i="16" s="1"/>
  <c r="J274" i="12"/>
  <c r="J14" i="16" s="1"/>
  <c r="I274" i="12"/>
  <c r="I14" i="16" s="1"/>
  <c r="H274" i="12"/>
  <c r="H14" i="16"/>
  <c r="G274" i="12"/>
  <c r="G14" i="16" s="1"/>
  <c r="F274" i="12"/>
  <c r="F14" i="16"/>
  <c r="E274" i="12"/>
  <c r="E14" i="16" s="1"/>
  <c r="D275" i="12"/>
  <c r="D38" i="16"/>
  <c r="D274" i="12"/>
  <c r="D14" i="16" s="1"/>
  <c r="O273" i="12"/>
  <c r="O38" i="15" s="1"/>
  <c r="N273" i="12"/>
  <c r="N38" i="15" s="1"/>
  <c r="M273" i="12"/>
  <c r="M38" i="15"/>
  <c r="L273" i="12"/>
  <c r="L38" i="15" s="1"/>
  <c r="K273" i="12"/>
  <c r="K38" i="15"/>
  <c r="J273" i="12"/>
  <c r="J38" i="15" s="1"/>
  <c r="I273" i="12"/>
  <c r="I38" i="15"/>
  <c r="H273" i="12"/>
  <c r="H38" i="15" s="1"/>
  <c r="G273" i="12"/>
  <c r="G38" i="15" s="1"/>
  <c r="F273" i="12"/>
  <c r="F38" i="15" s="1"/>
  <c r="E273" i="12"/>
  <c r="E38" i="15"/>
  <c r="O272" i="12"/>
  <c r="O14" i="15" s="1"/>
  <c r="N272" i="12"/>
  <c r="N14" i="15"/>
  <c r="M272" i="12"/>
  <c r="M14" i="15" s="1"/>
  <c r="L272" i="12"/>
  <c r="L14" i="15"/>
  <c r="K272" i="12"/>
  <c r="K14" i="15" s="1"/>
  <c r="J272" i="12"/>
  <c r="J14" i="15" s="1"/>
  <c r="I272" i="12"/>
  <c r="I14" i="15" s="1"/>
  <c r="H272" i="12"/>
  <c r="H14" i="15"/>
  <c r="G272" i="12"/>
  <c r="G14" i="15" s="1"/>
  <c r="F272" i="12"/>
  <c r="F14" i="15"/>
  <c r="E272" i="12"/>
  <c r="E14" i="15" s="1"/>
  <c r="D273" i="12"/>
  <c r="D38" i="15"/>
  <c r="D272" i="12"/>
  <c r="D14" i="15" s="1"/>
  <c r="O245" i="12"/>
  <c r="O38" i="14" s="1"/>
  <c r="N245" i="12"/>
  <c r="M245" i="12"/>
  <c r="M38" i="14" s="1"/>
  <c r="L245" i="12"/>
  <c r="O244" i="12"/>
  <c r="O14" i="14" s="1"/>
  <c r="N244" i="12"/>
  <c r="N14" i="14" s="1"/>
  <c r="M244" i="12"/>
  <c r="M14" i="14" s="1"/>
  <c r="L244" i="12"/>
  <c r="L14" i="14" s="1"/>
  <c r="O271" i="12"/>
  <c r="O39" i="14" s="1"/>
  <c r="N271" i="12"/>
  <c r="N39" i="14" s="1"/>
  <c r="M271" i="12"/>
  <c r="M39" i="14" s="1"/>
  <c r="L271" i="12"/>
  <c r="L39" i="14" s="1"/>
  <c r="K244" i="12"/>
  <c r="K14" i="14" s="1"/>
  <c r="J244" i="12"/>
  <c r="J14" i="14" s="1"/>
  <c r="K245" i="12"/>
  <c r="K38" i="14" s="1"/>
  <c r="J245" i="12"/>
  <c r="J38" i="14" s="1"/>
  <c r="K271" i="12"/>
  <c r="K39" i="14" s="1"/>
  <c r="J271" i="12"/>
  <c r="J39" i="14"/>
  <c r="I271" i="12"/>
  <c r="I39" i="14" s="1"/>
  <c r="H271" i="12"/>
  <c r="H39" i="14"/>
  <c r="G271" i="12"/>
  <c r="G39" i="14" s="1"/>
  <c r="F271" i="12"/>
  <c r="F39" i="14"/>
  <c r="E271" i="12"/>
  <c r="E39" i="14" s="1"/>
  <c r="O270" i="12"/>
  <c r="O15" i="14" s="1"/>
  <c r="N270" i="12"/>
  <c r="N15" i="14" s="1"/>
  <c r="M270" i="12"/>
  <c r="M15" i="14"/>
  <c r="L270" i="12"/>
  <c r="L15" i="14" s="1"/>
  <c r="K270" i="12"/>
  <c r="K15" i="14"/>
  <c r="J270" i="12"/>
  <c r="J15" i="14" s="1"/>
  <c r="I270" i="12"/>
  <c r="I15" i="14"/>
  <c r="H270" i="12"/>
  <c r="H15" i="14" s="1"/>
  <c r="G270" i="12"/>
  <c r="G15" i="14" s="1"/>
  <c r="F270" i="12"/>
  <c r="F15" i="14" s="1"/>
  <c r="E270" i="12"/>
  <c r="E15" i="14"/>
  <c r="D271" i="12"/>
  <c r="D39" i="14" s="1"/>
  <c r="D270" i="12"/>
  <c r="D15" i="14"/>
  <c r="O269" i="12"/>
  <c r="O38" i="13" s="1"/>
  <c r="N269" i="12"/>
  <c r="N38" i="13"/>
  <c r="M269" i="12"/>
  <c r="M38" i="13" s="1"/>
  <c r="L269" i="12"/>
  <c r="L38" i="13" s="1"/>
  <c r="K269" i="12"/>
  <c r="K38" i="13" s="1"/>
  <c r="J269" i="12"/>
  <c r="J38" i="13"/>
  <c r="I269" i="12"/>
  <c r="I38" i="13" s="1"/>
  <c r="H269" i="12"/>
  <c r="H38" i="13"/>
  <c r="G269" i="12"/>
  <c r="G38" i="13" s="1"/>
  <c r="F269" i="12"/>
  <c r="F38" i="13"/>
  <c r="E269" i="12"/>
  <c r="E38" i="13" s="1"/>
  <c r="O268" i="12"/>
  <c r="O14" i="13" s="1"/>
  <c r="N268" i="12"/>
  <c r="N14" i="13" s="1"/>
  <c r="M268" i="12"/>
  <c r="M14" i="13"/>
  <c r="L268" i="12"/>
  <c r="L14" i="13" s="1"/>
  <c r="K268" i="12"/>
  <c r="K14" i="13"/>
  <c r="J268" i="12"/>
  <c r="J14" i="13" s="1"/>
  <c r="I268" i="12"/>
  <c r="I14" i="13"/>
  <c r="H268" i="12"/>
  <c r="H14" i="13" s="1"/>
  <c r="G268" i="12"/>
  <c r="G14" i="13" s="1"/>
  <c r="F268" i="12"/>
  <c r="F14" i="13" s="1"/>
  <c r="E268" i="12"/>
  <c r="E14" i="13"/>
  <c r="D269" i="12"/>
  <c r="D38" i="13" s="1"/>
  <c r="D268" i="12"/>
  <c r="D14" i="13"/>
  <c r="O267" i="12"/>
  <c r="O38" i="3" s="1"/>
  <c r="N267" i="12"/>
  <c r="N38" i="3"/>
  <c r="M267" i="12"/>
  <c r="M38" i="3" s="1"/>
  <c r="L267" i="12"/>
  <c r="L38" i="3" s="1"/>
  <c r="K267" i="12"/>
  <c r="K38" i="3" s="1"/>
  <c r="J267" i="12"/>
  <c r="J38" i="3"/>
  <c r="I267" i="12"/>
  <c r="I38" i="3" s="1"/>
  <c r="H267" i="12"/>
  <c r="H38" i="3"/>
  <c r="G267" i="12"/>
  <c r="G38" i="3" s="1"/>
  <c r="F267" i="12"/>
  <c r="F38" i="3"/>
  <c r="E267" i="12"/>
  <c r="E38" i="3" s="1"/>
  <c r="O266" i="12"/>
  <c r="O14" i="3" s="1"/>
  <c r="N266" i="12"/>
  <c r="N14" i="3" s="1"/>
  <c r="M266" i="12"/>
  <c r="M14" i="3"/>
  <c r="L266" i="12"/>
  <c r="L14" i="3" s="1"/>
  <c r="K266" i="12"/>
  <c r="K14" i="3"/>
  <c r="J266" i="12"/>
  <c r="J14" i="3" s="1"/>
  <c r="I266" i="12"/>
  <c r="I14" i="3"/>
  <c r="H266" i="12"/>
  <c r="H14" i="3" s="1"/>
  <c r="G266" i="12"/>
  <c r="G14" i="3" s="1"/>
  <c r="F266" i="12"/>
  <c r="F14" i="3" s="1"/>
  <c r="E266" i="12"/>
  <c r="E14" i="3"/>
  <c r="D267" i="12"/>
  <c r="D38" i="3" s="1"/>
  <c r="D266" i="12"/>
  <c r="D14" i="3"/>
  <c r="G291" i="12"/>
  <c r="F291" i="12"/>
  <c r="E291" i="12"/>
  <c r="D291" i="12"/>
  <c r="L163" i="30"/>
  <c r="P14" i="11" s="1"/>
  <c r="F37" i="23"/>
  <c r="K7" i="11" s="1"/>
  <c r="F15" i="9"/>
  <c r="I3" i="11" s="1"/>
  <c r="F37" i="29"/>
  <c r="F37" i="30"/>
  <c r="F290" i="27"/>
  <c r="N23" i="11" s="1"/>
  <c r="L12" i="30"/>
  <c r="P4" i="11" s="1"/>
  <c r="L37" i="30"/>
  <c r="L290" i="30"/>
  <c r="P25" i="11" s="1"/>
  <c r="F290" i="30"/>
  <c r="L265" i="30"/>
  <c r="P22" i="11" s="1"/>
  <c r="F265" i="30"/>
  <c r="P21" i="11" s="1"/>
  <c r="L240" i="30"/>
  <c r="P20" i="11" s="1"/>
  <c r="F240" i="30"/>
  <c r="P19" i="11" s="1"/>
  <c r="L215" i="30"/>
  <c r="P18" i="11" s="1"/>
  <c r="F215" i="30"/>
  <c r="L190" i="30"/>
  <c r="P16" i="11" s="1"/>
  <c r="F190" i="30"/>
  <c r="P15" i="11" s="1"/>
  <c r="F163" i="30"/>
  <c r="L119" i="30"/>
  <c r="P12" i="11" s="1"/>
  <c r="F119" i="30"/>
  <c r="P11" i="11" s="1"/>
  <c r="L74" i="30"/>
  <c r="P10" i="11" s="1"/>
  <c r="F74" i="30"/>
  <c r="F12" i="30"/>
  <c r="P3" i="11" s="1"/>
  <c r="P23" i="11"/>
  <c r="P17" i="11"/>
  <c r="P13" i="11"/>
  <c r="P9" i="11"/>
  <c r="P8" i="11"/>
  <c r="O7" i="11"/>
  <c r="P7" i="11"/>
  <c r="L238" i="24"/>
  <c r="L20" i="11" s="1"/>
  <c r="F65" i="1"/>
  <c r="E11" i="11" s="1"/>
  <c r="F15" i="1"/>
  <c r="F40" i="1"/>
  <c r="E9" i="11"/>
  <c r="F90" i="1"/>
  <c r="E13" i="11" s="1"/>
  <c r="F115" i="1"/>
  <c r="F140" i="1"/>
  <c r="E19" i="11" s="1"/>
  <c r="L15" i="1"/>
  <c r="E8" i="11" s="1"/>
  <c r="L40" i="1"/>
  <c r="E10" i="11" s="1"/>
  <c r="L65" i="1"/>
  <c r="E12" i="11" s="1"/>
  <c r="L90" i="1"/>
  <c r="E14" i="11" s="1"/>
  <c r="L115" i="1"/>
  <c r="E18" i="11" s="1"/>
  <c r="L140" i="1"/>
  <c r="E20" i="11" s="1"/>
  <c r="F165" i="1"/>
  <c r="E22" i="11" s="1"/>
  <c r="L165" i="1"/>
  <c r="E23" i="11" s="1"/>
  <c r="F17" i="5"/>
  <c r="F7" i="11" s="1"/>
  <c r="F42" i="5"/>
  <c r="F9" i="11" s="1"/>
  <c r="F67" i="5"/>
  <c r="F11" i="11" s="1"/>
  <c r="F92" i="5"/>
  <c r="F13" i="11" s="1"/>
  <c r="F117" i="5"/>
  <c r="F17" i="11" s="1"/>
  <c r="F142" i="5"/>
  <c r="F19" i="11" s="1"/>
  <c r="L17" i="5"/>
  <c r="F8" i="11" s="1"/>
  <c r="L42" i="5"/>
  <c r="F10" i="11" s="1"/>
  <c r="L67" i="5"/>
  <c r="F12" i="11" s="1"/>
  <c r="L92" i="5"/>
  <c r="F14" i="11" s="1"/>
  <c r="L117" i="5"/>
  <c r="F18" i="11" s="1"/>
  <c r="L142" i="5"/>
  <c r="F20" i="11" s="1"/>
  <c r="F167" i="5"/>
  <c r="F22" i="11" s="1"/>
  <c r="L167" i="5"/>
  <c r="F23" i="11" s="1"/>
  <c r="F15" i="6"/>
  <c r="G7" i="11" s="1"/>
  <c r="F40" i="6"/>
  <c r="G9" i="11"/>
  <c r="F65" i="6"/>
  <c r="G11" i="11" s="1"/>
  <c r="F95" i="6"/>
  <c r="G13" i="11" s="1"/>
  <c r="F122" i="6"/>
  <c r="G17" i="11"/>
  <c r="F147" i="6"/>
  <c r="G19" i="11" s="1"/>
  <c r="L15" i="6"/>
  <c r="G8" i="11"/>
  <c r="L40" i="6"/>
  <c r="G10" i="11" s="1"/>
  <c r="L65" i="6"/>
  <c r="G12" i="11" s="1"/>
  <c r="L95" i="6"/>
  <c r="G14" i="11" s="1"/>
  <c r="L122" i="6"/>
  <c r="G18" i="11"/>
  <c r="L147" i="6"/>
  <c r="G20" i="11" s="1"/>
  <c r="F172" i="6"/>
  <c r="G22" i="11"/>
  <c r="L172" i="6"/>
  <c r="G23" i="11" s="1"/>
  <c r="F197" i="6"/>
  <c r="G25" i="11"/>
  <c r="F15" i="8"/>
  <c r="H3" i="11" s="1"/>
  <c r="F40" i="8"/>
  <c r="H7" i="11" s="1"/>
  <c r="F69" i="8"/>
  <c r="H9" i="11"/>
  <c r="F99" i="8"/>
  <c r="H11" i="11" s="1"/>
  <c r="F140" i="8"/>
  <c r="H13" i="11"/>
  <c r="F176" i="8"/>
  <c r="H17" i="11" s="1"/>
  <c r="F217" i="8"/>
  <c r="H19" i="11"/>
  <c r="L15" i="8"/>
  <c r="H4" i="11" s="1"/>
  <c r="L40" i="8"/>
  <c r="H8" i="11" s="1"/>
  <c r="L69" i="8"/>
  <c r="H10" i="11" s="1"/>
  <c r="L99" i="8"/>
  <c r="H12" i="11" s="1"/>
  <c r="L140" i="8"/>
  <c r="H14" i="11" s="1"/>
  <c r="L176" i="8"/>
  <c r="H18" i="11" s="1"/>
  <c r="L217" i="8"/>
  <c r="H20" i="11" s="1"/>
  <c r="F245" i="8"/>
  <c r="H22" i="11" s="1"/>
  <c r="L245" i="8"/>
  <c r="H23" i="11" s="1"/>
  <c r="F270" i="8"/>
  <c r="H25" i="11" s="1"/>
  <c r="F40" i="9"/>
  <c r="I7" i="11" s="1"/>
  <c r="F69" i="9"/>
  <c r="I9" i="11" s="1"/>
  <c r="F104" i="9"/>
  <c r="I11" i="11" s="1"/>
  <c r="F144" i="9"/>
  <c r="I13" i="11" s="1"/>
  <c r="F171" i="9"/>
  <c r="I17" i="11" s="1"/>
  <c r="F196" i="9"/>
  <c r="I19" i="11" s="1"/>
  <c r="L15" i="9"/>
  <c r="I4" i="11" s="1"/>
  <c r="L40" i="9"/>
  <c r="I8" i="11" s="1"/>
  <c r="L69" i="9"/>
  <c r="I10" i="11" s="1"/>
  <c r="L104" i="9"/>
  <c r="I12" i="11" s="1"/>
  <c r="L144" i="9"/>
  <c r="I14" i="11" s="1"/>
  <c r="L171" i="9"/>
  <c r="I18" i="11" s="1"/>
  <c r="L196" i="9"/>
  <c r="I20" i="11" s="1"/>
  <c r="F221" i="9"/>
  <c r="I22" i="11" s="1"/>
  <c r="L221" i="9"/>
  <c r="I23" i="11" s="1"/>
  <c r="F246" i="9"/>
  <c r="I25" i="11" s="1"/>
  <c r="F11" i="10"/>
  <c r="J3" i="11" s="1"/>
  <c r="F36" i="10"/>
  <c r="J7" i="11" s="1"/>
  <c r="F73" i="10"/>
  <c r="J9" i="11" s="1"/>
  <c r="F118" i="10"/>
  <c r="J11" i="11" s="1"/>
  <c r="F148" i="10"/>
  <c r="J13" i="11" s="1"/>
  <c r="F175" i="10"/>
  <c r="J15" i="11" s="1"/>
  <c r="F200" i="10"/>
  <c r="J17" i="11" s="1"/>
  <c r="F225" i="10"/>
  <c r="J19" i="11" s="1"/>
  <c r="F250" i="10"/>
  <c r="J21" i="11" s="1"/>
  <c r="L11" i="10"/>
  <c r="J4" i="11" s="1"/>
  <c r="L36" i="10"/>
  <c r="J8" i="11" s="1"/>
  <c r="L73" i="10"/>
  <c r="J10" i="11" s="1"/>
  <c r="L118" i="10"/>
  <c r="J12" i="11" s="1"/>
  <c r="L148" i="10"/>
  <c r="J14" i="11" s="1"/>
  <c r="L175" i="10"/>
  <c r="J16" i="11" s="1"/>
  <c r="L200" i="10"/>
  <c r="J18" i="11" s="1"/>
  <c r="L225" i="10"/>
  <c r="J20" i="11" s="1"/>
  <c r="L250" i="10"/>
  <c r="J22" i="11" s="1"/>
  <c r="L275" i="10"/>
  <c r="J23" i="11" s="1"/>
  <c r="F275" i="10"/>
  <c r="J25" i="11" s="1"/>
  <c r="F12" i="23"/>
  <c r="K3" i="11" s="1"/>
  <c r="F74" i="23"/>
  <c r="K9" i="11" s="1"/>
  <c r="F119" i="23"/>
  <c r="K11" i="11" s="1"/>
  <c r="F161" i="23"/>
  <c r="K13" i="11" s="1"/>
  <c r="F188" i="23"/>
  <c r="K15" i="11" s="1"/>
  <c r="F213" i="23"/>
  <c r="K17" i="11" s="1"/>
  <c r="F238" i="23"/>
  <c r="K19" i="11" s="1"/>
  <c r="F263" i="23"/>
  <c r="K21" i="11" s="1"/>
  <c r="L12" i="23"/>
  <c r="K4" i="11" s="1"/>
  <c r="L37" i="23"/>
  <c r="K8" i="11" s="1"/>
  <c r="L74" i="23"/>
  <c r="K10" i="11" s="1"/>
  <c r="L119" i="23"/>
  <c r="K12" i="11" s="1"/>
  <c r="L161" i="23"/>
  <c r="L188" i="23"/>
  <c r="K16" i="11" s="1"/>
  <c r="L213" i="23"/>
  <c r="K18" i="11" s="1"/>
  <c r="L238" i="23"/>
  <c r="K20" i="11" s="1"/>
  <c r="L263" i="23"/>
  <c r="K22" i="11" s="1"/>
  <c r="L288" i="23"/>
  <c r="K23" i="11" s="1"/>
  <c r="F288" i="23"/>
  <c r="K25" i="11" s="1"/>
  <c r="L12" i="31"/>
  <c r="Q4" i="11" s="1"/>
  <c r="F37" i="31"/>
  <c r="Q7" i="11" s="1"/>
  <c r="L37" i="31"/>
  <c r="Q8" i="11" s="1"/>
  <c r="F74" i="31"/>
  <c r="Q9" i="11" s="1"/>
  <c r="L74" i="31"/>
  <c r="Q10" i="11" s="1"/>
  <c r="F119" i="31"/>
  <c r="Q11" i="11" s="1"/>
  <c r="L119" i="31"/>
  <c r="Q12" i="11" s="1"/>
  <c r="F163" i="31"/>
  <c r="Q13" i="11" s="1"/>
  <c r="L163" i="31"/>
  <c r="Q14" i="11" s="1"/>
  <c r="F190" i="31"/>
  <c r="Q15" i="11" s="1"/>
  <c r="L190" i="31"/>
  <c r="Q16" i="11" s="1"/>
  <c r="F215" i="31"/>
  <c r="Q17" i="11" s="1"/>
  <c r="L215" i="31"/>
  <c r="Q18" i="11" s="1"/>
  <c r="F240" i="31"/>
  <c r="Q19" i="11" s="1"/>
  <c r="L240" i="31"/>
  <c r="Q20" i="11" s="1"/>
  <c r="F265" i="31"/>
  <c r="Q21" i="11" s="1"/>
  <c r="L265" i="31"/>
  <c r="Q22" i="11" s="1"/>
  <c r="F290" i="31"/>
  <c r="Q23" i="11" s="1"/>
  <c r="L290" i="31"/>
  <c r="Q25" i="11" s="1"/>
  <c r="L328" i="31"/>
  <c r="L316" i="31"/>
  <c r="F163" i="27"/>
  <c r="N13" i="11" s="1"/>
  <c r="F190" i="27"/>
  <c r="N15" i="11" s="1"/>
  <c r="F119" i="27"/>
  <c r="N11" i="11" s="1"/>
  <c r="F74" i="27"/>
  <c r="N9" i="11" s="1"/>
  <c r="F37" i="27"/>
  <c r="N7" i="11" s="1"/>
  <c r="O261" i="12"/>
  <c r="O26" i="21" s="1"/>
  <c r="N261" i="12"/>
  <c r="N26" i="21" s="1"/>
  <c r="M261" i="12"/>
  <c r="M26" i="21" s="1"/>
  <c r="L261" i="12"/>
  <c r="L26" i="21" s="1"/>
  <c r="K261" i="12"/>
  <c r="K26" i="21" s="1"/>
  <c r="J261" i="12"/>
  <c r="J26" i="21" s="1"/>
  <c r="I261" i="12"/>
  <c r="I26" i="21" s="1"/>
  <c r="H261" i="12"/>
  <c r="H26" i="21" s="1"/>
  <c r="G261" i="12"/>
  <c r="G26" i="21" s="1"/>
  <c r="F261" i="12"/>
  <c r="F26" i="21" s="1"/>
  <c r="E261" i="12"/>
  <c r="E26" i="21" s="1"/>
  <c r="O235" i="12"/>
  <c r="O25" i="21" s="1"/>
  <c r="N235" i="12"/>
  <c r="N25" i="21" s="1"/>
  <c r="M235" i="12"/>
  <c r="M25" i="21" s="1"/>
  <c r="L235" i="12"/>
  <c r="L25" i="21" s="1"/>
  <c r="K235" i="12"/>
  <c r="K25" i="21" s="1"/>
  <c r="J235" i="12"/>
  <c r="J25" i="21" s="1"/>
  <c r="I235" i="12"/>
  <c r="I25" i="21" s="1"/>
  <c r="H235" i="12"/>
  <c r="H25" i="21" s="1"/>
  <c r="G235" i="12"/>
  <c r="G25" i="21" s="1"/>
  <c r="F235" i="12"/>
  <c r="F25" i="21" s="1"/>
  <c r="E235" i="12"/>
  <c r="E25" i="21" s="1"/>
  <c r="D261" i="12"/>
  <c r="D26" i="21" s="1"/>
  <c r="D235" i="12"/>
  <c r="D25" i="21" s="1"/>
  <c r="O259" i="12"/>
  <c r="O26" i="20" s="1"/>
  <c r="N259" i="12"/>
  <c r="N26" i="20" s="1"/>
  <c r="M259" i="12"/>
  <c r="M26" i="20" s="1"/>
  <c r="L259" i="12"/>
  <c r="L26" i="20" s="1"/>
  <c r="K259" i="12"/>
  <c r="K26" i="20" s="1"/>
  <c r="J259" i="12"/>
  <c r="J26" i="20" s="1"/>
  <c r="I259" i="12"/>
  <c r="I26" i="20" s="1"/>
  <c r="H259" i="12"/>
  <c r="H26" i="20" s="1"/>
  <c r="G259" i="12"/>
  <c r="G26" i="20" s="1"/>
  <c r="F259" i="12"/>
  <c r="F26" i="20" s="1"/>
  <c r="E259" i="12"/>
  <c r="E26" i="20" s="1"/>
  <c r="O233" i="12"/>
  <c r="O25" i="20" s="1"/>
  <c r="N233" i="12"/>
  <c r="N25" i="20" s="1"/>
  <c r="M233" i="12"/>
  <c r="M25" i="20" s="1"/>
  <c r="L233" i="12"/>
  <c r="L25" i="20" s="1"/>
  <c r="K233" i="12"/>
  <c r="K25" i="20" s="1"/>
  <c r="J233" i="12"/>
  <c r="J25" i="20" s="1"/>
  <c r="I233" i="12"/>
  <c r="I25" i="20" s="1"/>
  <c r="H233" i="12"/>
  <c r="H25" i="20" s="1"/>
  <c r="G233" i="12"/>
  <c r="G25" i="20" s="1"/>
  <c r="F233" i="12"/>
  <c r="F25" i="20" s="1"/>
  <c r="E233" i="12"/>
  <c r="E25" i="20" s="1"/>
  <c r="D259" i="12"/>
  <c r="D26" i="20" s="1"/>
  <c r="D233" i="12"/>
  <c r="D25" i="20" s="1"/>
  <c r="O230" i="12"/>
  <c r="O13" i="19" s="1"/>
  <c r="N230" i="12"/>
  <c r="N13" i="19" s="1"/>
  <c r="M230" i="12"/>
  <c r="M13" i="19" s="1"/>
  <c r="L230" i="12"/>
  <c r="L13" i="19" s="1"/>
  <c r="K230" i="12"/>
  <c r="K13" i="19" s="1"/>
  <c r="J230" i="12"/>
  <c r="J13" i="19" s="1"/>
  <c r="I230" i="12"/>
  <c r="I13" i="19" s="1"/>
  <c r="H230" i="12"/>
  <c r="H13" i="19" s="1"/>
  <c r="G230" i="12"/>
  <c r="G13" i="19" s="1"/>
  <c r="F230" i="12"/>
  <c r="F13" i="19" s="1"/>
  <c r="E230" i="12"/>
  <c r="E13" i="19" s="1"/>
  <c r="D230" i="12"/>
  <c r="D13" i="19" s="1"/>
  <c r="O257" i="12"/>
  <c r="O38" i="19" s="1"/>
  <c r="N257" i="12"/>
  <c r="N38" i="19" s="1"/>
  <c r="M257" i="12"/>
  <c r="M38" i="19" s="1"/>
  <c r="L257" i="12"/>
  <c r="L38" i="19" s="1"/>
  <c r="K257" i="12"/>
  <c r="K38" i="19" s="1"/>
  <c r="J257" i="12"/>
  <c r="J38" i="19" s="1"/>
  <c r="I257" i="12"/>
  <c r="I38" i="19" s="1"/>
  <c r="H257" i="12"/>
  <c r="H38" i="19" s="1"/>
  <c r="G257" i="12"/>
  <c r="G38" i="19" s="1"/>
  <c r="F257" i="12"/>
  <c r="F38" i="19" s="1"/>
  <c r="E257" i="12"/>
  <c r="E38" i="19" s="1"/>
  <c r="O231" i="12"/>
  <c r="O37" i="19" s="1"/>
  <c r="N231" i="12"/>
  <c r="N37" i="19" s="1"/>
  <c r="M231" i="12"/>
  <c r="M37" i="19" s="1"/>
  <c r="L231" i="12"/>
  <c r="L37" i="19" s="1"/>
  <c r="K231" i="12"/>
  <c r="K37" i="19" s="1"/>
  <c r="J231" i="12"/>
  <c r="J37" i="19" s="1"/>
  <c r="I231" i="12"/>
  <c r="I37" i="19" s="1"/>
  <c r="H231" i="12"/>
  <c r="H37" i="19" s="1"/>
  <c r="G231" i="12"/>
  <c r="G37" i="19" s="1"/>
  <c r="F231" i="12"/>
  <c r="F37" i="19" s="1"/>
  <c r="E231" i="12"/>
  <c r="E37" i="19" s="1"/>
  <c r="O256" i="12"/>
  <c r="O14" i="19" s="1"/>
  <c r="N256" i="12"/>
  <c r="N14" i="19" s="1"/>
  <c r="M256" i="12"/>
  <c r="M14" i="19" s="1"/>
  <c r="L256" i="12"/>
  <c r="L14" i="19" s="1"/>
  <c r="K256" i="12"/>
  <c r="K14" i="19" s="1"/>
  <c r="J256" i="12"/>
  <c r="J14" i="19" s="1"/>
  <c r="I256" i="12"/>
  <c r="I14" i="19" s="1"/>
  <c r="H256" i="12"/>
  <c r="H14" i="19" s="1"/>
  <c r="G256" i="12"/>
  <c r="G14" i="19" s="1"/>
  <c r="F256" i="12"/>
  <c r="F14" i="19" s="1"/>
  <c r="E256" i="12"/>
  <c r="E14" i="19" s="1"/>
  <c r="D256" i="12"/>
  <c r="D14" i="19" s="1"/>
  <c r="D257" i="12"/>
  <c r="D38" i="19" s="1"/>
  <c r="D231" i="12"/>
  <c r="D37" i="19" s="1"/>
  <c r="O255" i="12"/>
  <c r="O37" i="18" s="1"/>
  <c r="N255" i="12"/>
  <c r="N37" i="18" s="1"/>
  <c r="M255" i="12"/>
  <c r="M37" i="18" s="1"/>
  <c r="L255" i="12"/>
  <c r="L37" i="18" s="1"/>
  <c r="K255" i="12"/>
  <c r="K37" i="18" s="1"/>
  <c r="J255" i="12"/>
  <c r="J37" i="18" s="1"/>
  <c r="I255" i="12"/>
  <c r="I37" i="18" s="1"/>
  <c r="H255" i="12"/>
  <c r="H37" i="18" s="1"/>
  <c r="G255" i="12"/>
  <c r="G37" i="18" s="1"/>
  <c r="F255" i="12"/>
  <c r="F37" i="18" s="1"/>
  <c r="E255" i="12"/>
  <c r="E37" i="18" s="1"/>
  <c r="O229" i="12"/>
  <c r="O36" i="18" s="1"/>
  <c r="N229" i="12"/>
  <c r="N36" i="18" s="1"/>
  <c r="M229" i="12"/>
  <c r="M36" i="18" s="1"/>
  <c r="L229" i="12"/>
  <c r="L36" i="18" s="1"/>
  <c r="K229" i="12"/>
  <c r="K36" i="18" s="1"/>
  <c r="J229" i="12"/>
  <c r="J36" i="18" s="1"/>
  <c r="I229" i="12"/>
  <c r="I36" i="18" s="1"/>
  <c r="H229" i="12"/>
  <c r="H36" i="18" s="1"/>
  <c r="G229" i="12"/>
  <c r="G36" i="18" s="1"/>
  <c r="F229" i="12"/>
  <c r="F36" i="18" s="1"/>
  <c r="E229" i="12"/>
  <c r="E36" i="18" s="1"/>
  <c r="O254" i="12"/>
  <c r="O13" i="18" s="1"/>
  <c r="N254" i="12"/>
  <c r="N13" i="18" s="1"/>
  <c r="M254" i="12"/>
  <c r="M13" i="18" s="1"/>
  <c r="L254" i="12"/>
  <c r="L13" i="18" s="1"/>
  <c r="K254" i="12"/>
  <c r="K13" i="18" s="1"/>
  <c r="J254" i="12"/>
  <c r="J13" i="18" s="1"/>
  <c r="I254" i="12"/>
  <c r="I13" i="18" s="1"/>
  <c r="H254" i="12"/>
  <c r="H13" i="18" s="1"/>
  <c r="G254" i="12"/>
  <c r="G13" i="18" s="1"/>
  <c r="F254" i="12"/>
  <c r="F13" i="18" s="1"/>
  <c r="E254" i="12"/>
  <c r="E13" i="18" s="1"/>
  <c r="O228" i="12"/>
  <c r="O12" i="18" s="1"/>
  <c r="N228" i="12"/>
  <c r="N12" i="18" s="1"/>
  <c r="M228" i="12"/>
  <c r="M12" i="18" s="1"/>
  <c r="L228" i="12"/>
  <c r="L12" i="18" s="1"/>
  <c r="K228" i="12"/>
  <c r="K12" i="18" s="1"/>
  <c r="J228" i="12"/>
  <c r="J12" i="18" s="1"/>
  <c r="I228" i="12"/>
  <c r="I12" i="18" s="1"/>
  <c r="H228" i="12"/>
  <c r="H12" i="18" s="1"/>
  <c r="G228" i="12"/>
  <c r="G12" i="18" s="1"/>
  <c r="F228" i="12"/>
  <c r="F12" i="18" s="1"/>
  <c r="E228" i="12"/>
  <c r="E12" i="18" s="1"/>
  <c r="D255" i="12"/>
  <c r="D37" i="18" s="1"/>
  <c r="D254" i="12"/>
  <c r="D13" i="18" s="1"/>
  <c r="D229" i="12"/>
  <c r="D36" i="18" s="1"/>
  <c r="D228" i="12"/>
  <c r="D12" i="18" s="1"/>
  <c r="O253" i="12"/>
  <c r="O37" i="17" s="1"/>
  <c r="N253" i="12"/>
  <c r="N37" i="17" s="1"/>
  <c r="M253" i="12"/>
  <c r="M37" i="17" s="1"/>
  <c r="L253" i="12"/>
  <c r="L37" i="17" s="1"/>
  <c r="K253" i="12"/>
  <c r="K37" i="17" s="1"/>
  <c r="J253" i="12"/>
  <c r="J37" i="17" s="1"/>
  <c r="I253" i="12"/>
  <c r="I37" i="17" s="1"/>
  <c r="H253" i="12"/>
  <c r="H37" i="17" s="1"/>
  <c r="G253" i="12"/>
  <c r="G37" i="17" s="1"/>
  <c r="F253" i="12"/>
  <c r="F37" i="17" s="1"/>
  <c r="E253" i="12"/>
  <c r="E37" i="17" s="1"/>
  <c r="O227" i="12"/>
  <c r="O36" i="17" s="1"/>
  <c r="N227" i="12"/>
  <c r="N36" i="17" s="1"/>
  <c r="M227" i="12"/>
  <c r="M36" i="17" s="1"/>
  <c r="L227" i="12"/>
  <c r="L36" i="17" s="1"/>
  <c r="K227" i="12"/>
  <c r="K36" i="17" s="1"/>
  <c r="J227" i="12"/>
  <c r="J36" i="17" s="1"/>
  <c r="I227" i="12"/>
  <c r="I36" i="17" s="1"/>
  <c r="H227" i="12"/>
  <c r="H36" i="17" s="1"/>
  <c r="G227" i="12"/>
  <c r="G36" i="17" s="1"/>
  <c r="F227" i="12"/>
  <c r="F36" i="17" s="1"/>
  <c r="E227" i="12"/>
  <c r="E36" i="17" s="1"/>
  <c r="O252" i="12"/>
  <c r="O13" i="17" s="1"/>
  <c r="N252" i="12"/>
  <c r="N13" i="17" s="1"/>
  <c r="M252" i="12"/>
  <c r="M13" i="17" s="1"/>
  <c r="L252" i="12"/>
  <c r="L13" i="17" s="1"/>
  <c r="K252" i="12"/>
  <c r="K13" i="17" s="1"/>
  <c r="J252" i="12"/>
  <c r="J13" i="17" s="1"/>
  <c r="I252" i="12"/>
  <c r="I13" i="17" s="1"/>
  <c r="H252" i="12"/>
  <c r="H13" i="17" s="1"/>
  <c r="G252" i="12"/>
  <c r="G13" i="17" s="1"/>
  <c r="F252" i="12"/>
  <c r="F13" i="17" s="1"/>
  <c r="E252" i="12"/>
  <c r="E13" i="17" s="1"/>
  <c r="O226" i="12"/>
  <c r="O12" i="17" s="1"/>
  <c r="N226" i="12"/>
  <c r="N12" i="17" s="1"/>
  <c r="M226" i="12"/>
  <c r="M12" i="17" s="1"/>
  <c r="L226" i="12"/>
  <c r="L12" i="17" s="1"/>
  <c r="K226" i="12"/>
  <c r="K12" i="17" s="1"/>
  <c r="J226" i="12"/>
  <c r="J12" i="17" s="1"/>
  <c r="I226" i="12"/>
  <c r="I12" i="17" s="1"/>
  <c r="H226" i="12"/>
  <c r="H12" i="17" s="1"/>
  <c r="G226" i="12"/>
  <c r="G12" i="17" s="1"/>
  <c r="F226" i="12"/>
  <c r="F12" i="17" s="1"/>
  <c r="E226" i="12"/>
  <c r="E12" i="17" s="1"/>
  <c r="D253" i="12"/>
  <c r="D37" i="17" s="1"/>
  <c r="D252" i="12"/>
  <c r="D13" i="17" s="1"/>
  <c r="D227" i="12"/>
  <c r="D36" i="17" s="1"/>
  <c r="D226" i="12"/>
  <c r="D12" i="17" s="1"/>
  <c r="O251" i="12"/>
  <c r="O37" i="22" s="1"/>
  <c r="N251" i="12"/>
  <c r="N37" i="22" s="1"/>
  <c r="M251" i="12"/>
  <c r="M37" i="22" s="1"/>
  <c r="L251" i="12"/>
  <c r="L37" i="22" s="1"/>
  <c r="K251" i="12"/>
  <c r="K37" i="22" s="1"/>
  <c r="J251" i="12"/>
  <c r="J37" i="22" s="1"/>
  <c r="I251" i="12"/>
  <c r="I37" i="22" s="1"/>
  <c r="H251" i="12"/>
  <c r="H37" i="22" s="1"/>
  <c r="G251" i="12"/>
  <c r="G37" i="22" s="1"/>
  <c r="F251" i="12"/>
  <c r="F37" i="22" s="1"/>
  <c r="E251" i="12"/>
  <c r="E37" i="22" s="1"/>
  <c r="O225" i="12"/>
  <c r="O36" i="22" s="1"/>
  <c r="N225" i="12"/>
  <c r="N36" i="22" s="1"/>
  <c r="M225" i="12"/>
  <c r="M36" i="22" s="1"/>
  <c r="L225" i="12"/>
  <c r="L36" i="22" s="1"/>
  <c r="K225" i="12"/>
  <c r="K36" i="22" s="1"/>
  <c r="J225" i="12"/>
  <c r="J36" i="22" s="1"/>
  <c r="I225" i="12"/>
  <c r="I36" i="22" s="1"/>
  <c r="H225" i="12"/>
  <c r="H36" i="22" s="1"/>
  <c r="G225" i="12"/>
  <c r="G36" i="22" s="1"/>
  <c r="F225" i="12"/>
  <c r="F36" i="22" s="1"/>
  <c r="E225" i="12"/>
  <c r="E36" i="22" s="1"/>
  <c r="O250" i="12"/>
  <c r="O13" i="22" s="1"/>
  <c r="N250" i="12"/>
  <c r="N13" i="22" s="1"/>
  <c r="M250" i="12"/>
  <c r="M13" i="22" s="1"/>
  <c r="L250" i="12"/>
  <c r="L13" i="22" s="1"/>
  <c r="K250" i="12"/>
  <c r="K13" i="22" s="1"/>
  <c r="J250" i="12"/>
  <c r="J13" i="22" s="1"/>
  <c r="I250" i="12"/>
  <c r="I13" i="22" s="1"/>
  <c r="H250" i="12"/>
  <c r="H13" i="22" s="1"/>
  <c r="G250" i="12"/>
  <c r="G13" i="22" s="1"/>
  <c r="F250" i="12"/>
  <c r="F13" i="22" s="1"/>
  <c r="E250" i="12"/>
  <c r="E13" i="22" s="1"/>
  <c r="O224" i="12"/>
  <c r="O12" i="22" s="1"/>
  <c r="N224" i="12"/>
  <c r="N12" i="22" s="1"/>
  <c r="M224" i="12"/>
  <c r="M12" i="22" s="1"/>
  <c r="L224" i="12"/>
  <c r="L12" i="22" s="1"/>
  <c r="K224" i="12"/>
  <c r="K12" i="22" s="1"/>
  <c r="J224" i="12"/>
  <c r="J12" i="22" s="1"/>
  <c r="I224" i="12"/>
  <c r="I12" i="22" s="1"/>
  <c r="H224" i="12"/>
  <c r="H12" i="22" s="1"/>
  <c r="G224" i="12"/>
  <c r="G12" i="22" s="1"/>
  <c r="F224" i="12"/>
  <c r="F12" i="22" s="1"/>
  <c r="E224" i="12"/>
  <c r="E12" i="22" s="1"/>
  <c r="D251" i="12"/>
  <c r="D37" i="22" s="1"/>
  <c r="D250" i="12"/>
  <c r="D13" i="22" s="1"/>
  <c r="D225" i="12"/>
  <c r="D36" i="22" s="1"/>
  <c r="D224" i="12"/>
  <c r="D12" i="22" s="1"/>
  <c r="G249" i="12"/>
  <c r="G37" i="16" s="1"/>
  <c r="O249" i="12"/>
  <c r="O37" i="16" s="1"/>
  <c r="N249" i="12"/>
  <c r="N37" i="16" s="1"/>
  <c r="M249" i="12"/>
  <c r="M37" i="16" s="1"/>
  <c r="L249" i="12"/>
  <c r="L37" i="16" s="1"/>
  <c r="K249" i="12"/>
  <c r="K37" i="16" s="1"/>
  <c r="J249" i="12"/>
  <c r="J37" i="16" s="1"/>
  <c r="I249" i="12"/>
  <c r="I37" i="16" s="1"/>
  <c r="H249" i="12"/>
  <c r="H37" i="16" s="1"/>
  <c r="F249" i="12"/>
  <c r="F37" i="16" s="1"/>
  <c r="E249" i="12"/>
  <c r="E37" i="16" s="1"/>
  <c r="O223" i="12"/>
  <c r="O36" i="16" s="1"/>
  <c r="N223" i="12"/>
  <c r="N36" i="16" s="1"/>
  <c r="M223" i="12"/>
  <c r="M36" i="16" s="1"/>
  <c r="L223" i="12"/>
  <c r="L36" i="16" s="1"/>
  <c r="K223" i="12"/>
  <c r="K36" i="16" s="1"/>
  <c r="J223" i="12"/>
  <c r="J36" i="16" s="1"/>
  <c r="I223" i="12"/>
  <c r="I36" i="16" s="1"/>
  <c r="H223" i="12"/>
  <c r="H36" i="16" s="1"/>
  <c r="G223" i="12"/>
  <c r="G36" i="16" s="1"/>
  <c r="F223" i="12"/>
  <c r="F36" i="16" s="1"/>
  <c r="E223" i="12"/>
  <c r="E36" i="16" s="1"/>
  <c r="O248" i="12"/>
  <c r="O13" i="16" s="1"/>
  <c r="N248" i="12"/>
  <c r="N13" i="16" s="1"/>
  <c r="M248" i="12"/>
  <c r="M13" i="16" s="1"/>
  <c r="L248" i="12"/>
  <c r="L13" i="16" s="1"/>
  <c r="K248" i="12"/>
  <c r="K13" i="16" s="1"/>
  <c r="J248" i="12"/>
  <c r="J13" i="16" s="1"/>
  <c r="I248" i="12"/>
  <c r="I13" i="16" s="1"/>
  <c r="H248" i="12"/>
  <c r="H13" i="16" s="1"/>
  <c r="G248" i="12"/>
  <c r="G13" i="16" s="1"/>
  <c r="F248" i="12"/>
  <c r="F13" i="16" s="1"/>
  <c r="E248" i="12"/>
  <c r="E13" i="16" s="1"/>
  <c r="O222" i="12"/>
  <c r="O12" i="16" s="1"/>
  <c r="N222" i="12"/>
  <c r="N12" i="16" s="1"/>
  <c r="M222" i="12"/>
  <c r="M12" i="16" s="1"/>
  <c r="L222" i="12"/>
  <c r="L12" i="16" s="1"/>
  <c r="K222" i="12"/>
  <c r="K12" i="16" s="1"/>
  <c r="J222" i="12"/>
  <c r="J12" i="16" s="1"/>
  <c r="I222" i="12"/>
  <c r="I12" i="16" s="1"/>
  <c r="H222" i="12"/>
  <c r="H12" i="16" s="1"/>
  <c r="G222" i="12"/>
  <c r="G12" i="16" s="1"/>
  <c r="F222" i="12"/>
  <c r="F12" i="16" s="1"/>
  <c r="E222" i="12"/>
  <c r="E12" i="16" s="1"/>
  <c r="D249" i="12"/>
  <c r="D37" i="16" s="1"/>
  <c r="D248" i="12"/>
  <c r="D13" i="16" s="1"/>
  <c r="D223" i="12"/>
  <c r="D36" i="16" s="1"/>
  <c r="D222" i="12"/>
  <c r="D12" i="16" s="1"/>
  <c r="G221" i="12"/>
  <c r="G36" i="15" s="1"/>
  <c r="P36" i="15" s="1"/>
  <c r="O247" i="12"/>
  <c r="O37" i="15" s="1"/>
  <c r="N247" i="12"/>
  <c r="N37" i="15"/>
  <c r="M247" i="12"/>
  <c r="M37" i="15" s="1"/>
  <c r="L247" i="12"/>
  <c r="L37" i="15" s="1"/>
  <c r="K247" i="12"/>
  <c r="K37" i="15" s="1"/>
  <c r="J247" i="12"/>
  <c r="J37" i="15"/>
  <c r="I247" i="12"/>
  <c r="I37" i="15" s="1"/>
  <c r="H247" i="12"/>
  <c r="H37" i="15"/>
  <c r="G247" i="12"/>
  <c r="G37" i="15" s="1"/>
  <c r="F247" i="12"/>
  <c r="F37" i="15"/>
  <c r="E247" i="12"/>
  <c r="E37" i="15" s="1"/>
  <c r="O221" i="12"/>
  <c r="O36" i="15" s="1"/>
  <c r="N221" i="12"/>
  <c r="N36" i="15" s="1"/>
  <c r="M221" i="12"/>
  <c r="M36" i="15" s="1"/>
  <c r="L221" i="12"/>
  <c r="L36" i="15" s="1"/>
  <c r="K221" i="12"/>
  <c r="K36" i="15" s="1"/>
  <c r="J221" i="12"/>
  <c r="J36" i="15" s="1"/>
  <c r="I221" i="12"/>
  <c r="I36" i="15" s="1"/>
  <c r="H221" i="12"/>
  <c r="H36" i="15" s="1"/>
  <c r="F221" i="12"/>
  <c r="F36" i="15" s="1"/>
  <c r="E221" i="12"/>
  <c r="E36" i="15" s="1"/>
  <c r="O246" i="12"/>
  <c r="O13" i="15" s="1"/>
  <c r="N246" i="12"/>
  <c r="N13" i="15"/>
  <c r="M246" i="12"/>
  <c r="M13" i="15" s="1"/>
  <c r="L246" i="12"/>
  <c r="L13" i="15"/>
  <c r="K246" i="12"/>
  <c r="K13" i="15" s="1"/>
  <c r="J246" i="12"/>
  <c r="J13" i="15"/>
  <c r="I246" i="12"/>
  <c r="I13" i="15" s="1"/>
  <c r="H246" i="12"/>
  <c r="H13" i="15" s="1"/>
  <c r="G246" i="12"/>
  <c r="G13" i="15" s="1"/>
  <c r="F246" i="12"/>
  <c r="F13" i="15"/>
  <c r="E246" i="12"/>
  <c r="E13" i="15" s="1"/>
  <c r="O220" i="12"/>
  <c r="O12" i="15" s="1"/>
  <c r="N220" i="12"/>
  <c r="N12" i="15" s="1"/>
  <c r="M220" i="12"/>
  <c r="M12" i="15" s="1"/>
  <c r="L220" i="12"/>
  <c r="L12" i="15" s="1"/>
  <c r="K220" i="12"/>
  <c r="K12" i="15" s="1"/>
  <c r="J220" i="12"/>
  <c r="J12" i="15" s="1"/>
  <c r="I220" i="12"/>
  <c r="I12" i="15" s="1"/>
  <c r="H220" i="12"/>
  <c r="H12" i="15" s="1"/>
  <c r="G220" i="12"/>
  <c r="G12" i="15" s="1"/>
  <c r="F220" i="12"/>
  <c r="F12" i="15" s="1"/>
  <c r="E220" i="12"/>
  <c r="E12" i="15" s="1"/>
  <c r="D247" i="12"/>
  <c r="D37" i="15"/>
  <c r="D246" i="12"/>
  <c r="D13" i="15" s="1"/>
  <c r="D221" i="12"/>
  <c r="D36" i="15" s="1"/>
  <c r="D220" i="12"/>
  <c r="D12" i="15" s="1"/>
  <c r="N38" i="14"/>
  <c r="L38" i="14"/>
  <c r="I245" i="12"/>
  <c r="I38" i="14" s="1"/>
  <c r="H245" i="12"/>
  <c r="H38" i="14" s="1"/>
  <c r="G245" i="12"/>
  <c r="G38" i="14" s="1"/>
  <c r="F245" i="12"/>
  <c r="F38" i="14" s="1"/>
  <c r="E245" i="12"/>
  <c r="E38" i="14" s="1"/>
  <c r="O219" i="12"/>
  <c r="O37" i="14" s="1"/>
  <c r="N219" i="12"/>
  <c r="N37" i="14" s="1"/>
  <c r="M219" i="12"/>
  <c r="M37" i="14" s="1"/>
  <c r="L219" i="12"/>
  <c r="L37" i="14" s="1"/>
  <c r="K219" i="12"/>
  <c r="K37" i="14" s="1"/>
  <c r="J219" i="12"/>
  <c r="J37" i="14" s="1"/>
  <c r="I219" i="12"/>
  <c r="I37" i="14" s="1"/>
  <c r="H219" i="12"/>
  <c r="H37" i="14" s="1"/>
  <c r="G219" i="12"/>
  <c r="G37" i="14" s="1"/>
  <c r="F219" i="12"/>
  <c r="F37" i="14" s="1"/>
  <c r="E219" i="12"/>
  <c r="E37" i="14" s="1"/>
  <c r="I244" i="12"/>
  <c r="I14" i="14"/>
  <c r="H244" i="12"/>
  <c r="H14" i="14" s="1"/>
  <c r="G244" i="12"/>
  <c r="G14" i="14"/>
  <c r="F244" i="12"/>
  <c r="F14" i="14" s="1"/>
  <c r="E244" i="12"/>
  <c r="E14" i="14" s="1"/>
  <c r="O218" i="12"/>
  <c r="O13" i="14" s="1"/>
  <c r="N218" i="12"/>
  <c r="N13" i="14" s="1"/>
  <c r="M218" i="12"/>
  <c r="M13" i="14" s="1"/>
  <c r="L218" i="12"/>
  <c r="L13" i="14" s="1"/>
  <c r="K218" i="12"/>
  <c r="K13" i="14" s="1"/>
  <c r="J218" i="12"/>
  <c r="J13" i="14" s="1"/>
  <c r="I218" i="12"/>
  <c r="I13" i="14" s="1"/>
  <c r="H218" i="12"/>
  <c r="H13" i="14" s="1"/>
  <c r="G218" i="12"/>
  <c r="G13" i="14" s="1"/>
  <c r="F218" i="12"/>
  <c r="F13" i="14" s="1"/>
  <c r="E218" i="12"/>
  <c r="E13" i="14" s="1"/>
  <c r="D245" i="12"/>
  <c r="D38" i="14"/>
  <c r="D244" i="12"/>
  <c r="D14" i="14" s="1"/>
  <c r="D219" i="12"/>
  <c r="D37" i="14" s="1"/>
  <c r="D218" i="12"/>
  <c r="D13" i="14" s="1"/>
  <c r="O243" i="12"/>
  <c r="O37" i="13" s="1"/>
  <c r="N243" i="12"/>
  <c r="N37" i="13"/>
  <c r="M243" i="12"/>
  <c r="M37" i="13" s="1"/>
  <c r="L243" i="12"/>
  <c r="L37" i="13"/>
  <c r="K243" i="12"/>
  <c r="K37" i="13" s="1"/>
  <c r="J243" i="12"/>
  <c r="J37" i="13"/>
  <c r="I243" i="12"/>
  <c r="I37" i="13" s="1"/>
  <c r="H243" i="12"/>
  <c r="H37" i="13" s="1"/>
  <c r="G243" i="12"/>
  <c r="G37" i="13" s="1"/>
  <c r="F243" i="12"/>
  <c r="F37" i="13"/>
  <c r="E243" i="12"/>
  <c r="E37" i="13" s="1"/>
  <c r="O217" i="12"/>
  <c r="O36" i="13" s="1"/>
  <c r="N217" i="12"/>
  <c r="N36" i="13" s="1"/>
  <c r="M217" i="12"/>
  <c r="M36" i="13" s="1"/>
  <c r="L217" i="12"/>
  <c r="L36" i="13" s="1"/>
  <c r="K217" i="12"/>
  <c r="K36" i="13" s="1"/>
  <c r="J217" i="12"/>
  <c r="J36" i="13" s="1"/>
  <c r="I217" i="12"/>
  <c r="I36" i="13" s="1"/>
  <c r="H217" i="12"/>
  <c r="H36" i="13" s="1"/>
  <c r="G217" i="12"/>
  <c r="G36" i="13" s="1"/>
  <c r="F217" i="12"/>
  <c r="F36" i="13" s="1"/>
  <c r="E217" i="12"/>
  <c r="E36" i="13" s="1"/>
  <c r="O242" i="12"/>
  <c r="O13" i="13"/>
  <c r="N242" i="12"/>
  <c r="N13" i="13" s="1"/>
  <c r="M242" i="12"/>
  <c r="M13" i="13" s="1"/>
  <c r="L242" i="12"/>
  <c r="L13" i="13" s="1"/>
  <c r="K242" i="12"/>
  <c r="K13" i="13"/>
  <c r="J242" i="12"/>
  <c r="J13" i="13" s="1"/>
  <c r="I242" i="12"/>
  <c r="I13" i="13"/>
  <c r="H242" i="12"/>
  <c r="H13" i="13" s="1"/>
  <c r="G242" i="12"/>
  <c r="G13" i="13"/>
  <c r="F242" i="12"/>
  <c r="F13" i="13" s="1"/>
  <c r="E242" i="12"/>
  <c r="E13" i="13" s="1"/>
  <c r="O216" i="12"/>
  <c r="O12" i="13" s="1"/>
  <c r="N216" i="12"/>
  <c r="N12" i="13" s="1"/>
  <c r="M216" i="12"/>
  <c r="M12" i="13" s="1"/>
  <c r="L216" i="12"/>
  <c r="L12" i="13" s="1"/>
  <c r="K216" i="12"/>
  <c r="K12" i="13" s="1"/>
  <c r="J216" i="12"/>
  <c r="J12" i="13" s="1"/>
  <c r="I216" i="12"/>
  <c r="I12" i="13" s="1"/>
  <c r="H216" i="12"/>
  <c r="H12" i="13" s="1"/>
  <c r="G216" i="12"/>
  <c r="G12" i="13" s="1"/>
  <c r="F216" i="12"/>
  <c r="F12" i="13" s="1"/>
  <c r="E216" i="12"/>
  <c r="E12" i="13" s="1"/>
  <c r="D243" i="12"/>
  <c r="D37" i="13"/>
  <c r="D217" i="12"/>
  <c r="D36" i="13" s="1"/>
  <c r="D242" i="12"/>
  <c r="D13" i="13" s="1"/>
  <c r="D216" i="12"/>
  <c r="D12" i="13" s="1"/>
  <c r="O215" i="12"/>
  <c r="O36" i="3" s="1"/>
  <c r="N215" i="12"/>
  <c r="N36" i="3" s="1"/>
  <c r="M215" i="12"/>
  <c r="M36" i="3" s="1"/>
  <c r="L215" i="12"/>
  <c r="L36" i="3" s="1"/>
  <c r="K215" i="12"/>
  <c r="K36" i="3" s="1"/>
  <c r="J215" i="12"/>
  <c r="J36" i="3" s="1"/>
  <c r="I215" i="12"/>
  <c r="I36" i="3" s="1"/>
  <c r="H215" i="12"/>
  <c r="H36" i="3" s="1"/>
  <c r="G215" i="12"/>
  <c r="G36" i="3" s="1"/>
  <c r="F215" i="12"/>
  <c r="F36" i="3" s="1"/>
  <c r="E215" i="12"/>
  <c r="E36" i="3" s="1"/>
  <c r="D215" i="12"/>
  <c r="D36" i="3" s="1"/>
  <c r="O193" i="12"/>
  <c r="O35" i="3" s="1"/>
  <c r="N193" i="12"/>
  <c r="N35" i="3" s="1"/>
  <c r="M193" i="12"/>
  <c r="M35" i="3" s="1"/>
  <c r="L193" i="12"/>
  <c r="L35" i="3" s="1"/>
  <c r="K193" i="12"/>
  <c r="K35" i="3" s="1"/>
  <c r="J193" i="12"/>
  <c r="J35" i="3" s="1"/>
  <c r="I193" i="12"/>
  <c r="I35" i="3" s="1"/>
  <c r="H193" i="12"/>
  <c r="H35" i="3" s="1"/>
  <c r="G193" i="12"/>
  <c r="G35" i="3" s="1"/>
  <c r="F193" i="12"/>
  <c r="F35" i="3" s="1"/>
  <c r="E193" i="12"/>
  <c r="E35" i="3" s="1"/>
  <c r="D193" i="12"/>
  <c r="D35" i="3" s="1"/>
  <c r="O263" i="12"/>
  <c r="N263" i="12"/>
  <c r="M263" i="12"/>
  <c r="L263" i="12"/>
  <c r="K263" i="12"/>
  <c r="J263" i="12"/>
  <c r="I263" i="12"/>
  <c r="H263" i="12"/>
  <c r="G263" i="12"/>
  <c r="F263" i="12"/>
  <c r="E263" i="12"/>
  <c r="D263" i="12"/>
  <c r="O241" i="12"/>
  <c r="O37" i="3" s="1"/>
  <c r="N241" i="12"/>
  <c r="N37" i="3" s="1"/>
  <c r="M241" i="12"/>
  <c r="M37" i="3" s="1"/>
  <c r="L241" i="12"/>
  <c r="L37" i="3"/>
  <c r="K241" i="12"/>
  <c r="K37" i="3" s="1"/>
  <c r="J241" i="12"/>
  <c r="J37" i="3"/>
  <c r="I241" i="12"/>
  <c r="I37" i="3" s="1"/>
  <c r="H241" i="12"/>
  <c r="H37" i="3"/>
  <c r="G241" i="12"/>
  <c r="G37" i="3" s="1"/>
  <c r="F241" i="12"/>
  <c r="F37" i="3" s="1"/>
  <c r="E241" i="12"/>
  <c r="E37" i="3" s="1"/>
  <c r="D241" i="12"/>
  <c r="D37" i="3"/>
  <c r="O240" i="12"/>
  <c r="O13" i="3" s="1"/>
  <c r="N240" i="12"/>
  <c r="N13" i="3"/>
  <c r="M240" i="12"/>
  <c r="M13" i="3" s="1"/>
  <c r="L240" i="12"/>
  <c r="L13" i="3"/>
  <c r="K240" i="12"/>
  <c r="K13" i="3" s="1"/>
  <c r="J240" i="12"/>
  <c r="J13" i="3" s="1"/>
  <c r="I240" i="12"/>
  <c r="I13" i="3" s="1"/>
  <c r="H240" i="12"/>
  <c r="H13" i="3"/>
  <c r="G240" i="12"/>
  <c r="G13" i="3" s="1"/>
  <c r="F240" i="12"/>
  <c r="F13" i="3"/>
  <c r="E240" i="12"/>
  <c r="E13" i="3" s="1"/>
  <c r="D240" i="12"/>
  <c r="D13" i="3"/>
  <c r="G265" i="12"/>
  <c r="F265" i="12"/>
  <c r="E265" i="12"/>
  <c r="D265" i="12"/>
  <c r="L316" i="29"/>
  <c r="O27" i="11" s="1"/>
  <c r="L290" i="29"/>
  <c r="O25" i="11"/>
  <c r="L265" i="29"/>
  <c r="O22" i="11" s="1"/>
  <c r="L240" i="29"/>
  <c r="O20" i="11"/>
  <c r="L215" i="29"/>
  <c r="O18" i="11" s="1"/>
  <c r="L190" i="29"/>
  <c r="O16" i="11"/>
  <c r="L163" i="29"/>
  <c r="O14" i="11" s="1"/>
  <c r="L119" i="29"/>
  <c r="O12" i="11"/>
  <c r="L74" i="29"/>
  <c r="O10" i="11" s="1"/>
  <c r="L37" i="29"/>
  <c r="O8" i="11"/>
  <c r="L12" i="29"/>
  <c r="O4" i="11" s="1"/>
  <c r="F316" i="29"/>
  <c r="F290" i="29"/>
  <c r="O23" i="11"/>
  <c r="F265" i="29"/>
  <c r="O21" i="11" s="1"/>
  <c r="F240" i="29"/>
  <c r="O19" i="11"/>
  <c r="F215" i="29"/>
  <c r="O17" i="11" s="1"/>
  <c r="F190" i="29"/>
  <c r="O15" i="11" s="1"/>
  <c r="F163" i="29"/>
  <c r="O13" i="11" s="1"/>
  <c r="F119" i="29"/>
  <c r="O11" i="11" s="1"/>
  <c r="F74" i="29"/>
  <c r="O9" i="11" s="1"/>
  <c r="F12" i="29"/>
  <c r="O3" i="11" s="1"/>
  <c r="F290" i="26"/>
  <c r="M23" i="11" s="1"/>
  <c r="O201" i="12"/>
  <c r="O35" i="16" s="1"/>
  <c r="N201" i="12"/>
  <c r="N35" i="16" s="1"/>
  <c r="M201" i="12"/>
  <c r="M35" i="16" s="1"/>
  <c r="L201" i="12"/>
  <c r="L35" i="16" s="1"/>
  <c r="K201" i="12"/>
  <c r="K35" i="16" s="1"/>
  <c r="J201" i="12"/>
  <c r="J35" i="16" s="1"/>
  <c r="I201" i="12"/>
  <c r="I35" i="16" s="1"/>
  <c r="H201" i="12"/>
  <c r="H35" i="16" s="1"/>
  <c r="G201" i="12"/>
  <c r="G35" i="16" s="1"/>
  <c r="F201" i="12"/>
  <c r="F35" i="16" s="1"/>
  <c r="E201" i="12"/>
  <c r="E35" i="16" s="1"/>
  <c r="D201" i="12"/>
  <c r="D35" i="16" s="1"/>
  <c r="O214" i="12"/>
  <c r="O12" i="3" s="1"/>
  <c r="N214" i="12"/>
  <c r="N12" i="3" s="1"/>
  <c r="M214" i="12"/>
  <c r="M12" i="3" s="1"/>
  <c r="K237" i="12"/>
  <c r="J237" i="12"/>
  <c r="I237" i="12"/>
  <c r="K214" i="12"/>
  <c r="J214" i="12"/>
  <c r="J12" i="3" s="1"/>
  <c r="I214" i="12"/>
  <c r="G239" i="12"/>
  <c r="F239" i="12"/>
  <c r="E239" i="12"/>
  <c r="G237" i="12"/>
  <c r="F237" i="12"/>
  <c r="E237" i="12"/>
  <c r="G214" i="12"/>
  <c r="G12" i="3" s="1"/>
  <c r="F214" i="12"/>
  <c r="F12" i="3" s="1"/>
  <c r="E214" i="12"/>
  <c r="E12" i="3" s="1"/>
  <c r="H237" i="12"/>
  <c r="D239" i="12"/>
  <c r="D237" i="12"/>
  <c r="L214" i="12"/>
  <c r="H214" i="12"/>
  <c r="H12" i="3" s="1"/>
  <c r="D214" i="12"/>
  <c r="G211" i="12"/>
  <c r="G24" i="20" s="1"/>
  <c r="G121" i="12"/>
  <c r="G33" i="19" s="1"/>
  <c r="P33" i="19" s="1"/>
  <c r="G9" i="19"/>
  <c r="P9" i="19" s="1"/>
  <c r="G76" i="12"/>
  <c r="G6" i="18"/>
  <c r="P6" i="18" s="1"/>
  <c r="G77" i="12"/>
  <c r="G30" i="18" s="1"/>
  <c r="G139" i="12"/>
  <c r="G33" i="17" s="1"/>
  <c r="G204" i="12"/>
  <c r="G11" i="17" s="1"/>
  <c r="P11" i="17" s="1"/>
  <c r="G158" i="12"/>
  <c r="G10" i="22" s="1"/>
  <c r="G203" i="12"/>
  <c r="G35" i="22" s="1"/>
  <c r="P35" i="22" s="1"/>
  <c r="G113" i="12"/>
  <c r="G32" i="16" s="1"/>
  <c r="G112" i="12"/>
  <c r="G8" i="16" s="1"/>
  <c r="G110" i="12"/>
  <c r="G8" i="15" s="1"/>
  <c r="G197" i="12"/>
  <c r="G36" i="14" s="1"/>
  <c r="P36" i="14" s="1"/>
  <c r="G108" i="12"/>
  <c r="G9" i="14" s="1"/>
  <c r="P9" i="14" s="1"/>
  <c r="G195" i="12"/>
  <c r="G35" i="13"/>
  <c r="G106" i="12"/>
  <c r="G8" i="13" s="1"/>
  <c r="O213" i="12"/>
  <c r="O24" i="21" s="1"/>
  <c r="N213" i="12"/>
  <c r="N24" i="21" s="1"/>
  <c r="M213" i="12"/>
  <c r="M24" i="21" s="1"/>
  <c r="L213" i="12"/>
  <c r="L24" i="21" s="1"/>
  <c r="K213" i="12"/>
  <c r="K24" i="21" s="1"/>
  <c r="J213" i="12"/>
  <c r="J24" i="21" s="1"/>
  <c r="I213" i="12"/>
  <c r="I24" i="21" s="1"/>
  <c r="H213" i="12"/>
  <c r="H24" i="21" s="1"/>
  <c r="G213" i="12"/>
  <c r="G24" i="21" s="1"/>
  <c r="F213" i="12"/>
  <c r="F24" i="21" s="1"/>
  <c r="E213" i="12"/>
  <c r="E24" i="21" s="1"/>
  <c r="D213" i="12"/>
  <c r="D24" i="21" s="1"/>
  <c r="O211" i="12"/>
  <c r="O24" i="20" s="1"/>
  <c r="N211" i="12"/>
  <c r="N24" i="20" s="1"/>
  <c r="M211" i="12"/>
  <c r="M24" i="20" s="1"/>
  <c r="L211" i="12"/>
  <c r="L24" i="20" s="1"/>
  <c r="K211" i="12"/>
  <c r="K24" i="20" s="1"/>
  <c r="J211" i="12"/>
  <c r="J24" i="20" s="1"/>
  <c r="I211" i="12"/>
  <c r="I24" i="20" s="1"/>
  <c r="H211" i="12"/>
  <c r="H24" i="20" s="1"/>
  <c r="F211" i="12"/>
  <c r="F24" i="20" s="1"/>
  <c r="E211" i="12"/>
  <c r="E24" i="20" s="1"/>
  <c r="D211" i="12"/>
  <c r="D24" i="20" s="1"/>
  <c r="O209" i="12"/>
  <c r="O36" i="19" s="1"/>
  <c r="N209" i="12"/>
  <c r="N36" i="19" s="1"/>
  <c r="M209" i="12"/>
  <c r="M36" i="19" s="1"/>
  <c r="L209" i="12"/>
  <c r="L36" i="19" s="1"/>
  <c r="K209" i="12"/>
  <c r="K36" i="19" s="1"/>
  <c r="J209" i="12"/>
  <c r="J36" i="19" s="1"/>
  <c r="I209" i="12"/>
  <c r="I36" i="19" s="1"/>
  <c r="H209" i="12"/>
  <c r="H36" i="19" s="1"/>
  <c r="G209" i="12"/>
  <c r="G36" i="19" s="1"/>
  <c r="F209" i="12"/>
  <c r="F36" i="19" s="1"/>
  <c r="E209" i="12"/>
  <c r="E36" i="19" s="1"/>
  <c r="O208" i="12"/>
  <c r="O12" i="19" s="1"/>
  <c r="N208" i="12"/>
  <c r="N12" i="19" s="1"/>
  <c r="M208" i="12"/>
  <c r="M12" i="19" s="1"/>
  <c r="L208" i="12"/>
  <c r="L12" i="19" s="1"/>
  <c r="K208" i="12"/>
  <c r="K12" i="19" s="1"/>
  <c r="J208" i="12"/>
  <c r="J12" i="19" s="1"/>
  <c r="I208" i="12"/>
  <c r="I12" i="19" s="1"/>
  <c r="H208" i="12"/>
  <c r="H12" i="19" s="1"/>
  <c r="G208" i="12"/>
  <c r="G12" i="19" s="1"/>
  <c r="F208" i="12"/>
  <c r="F12" i="19" s="1"/>
  <c r="E208" i="12"/>
  <c r="E12" i="19" s="1"/>
  <c r="D209" i="12"/>
  <c r="D36" i="19" s="1"/>
  <c r="D208" i="12"/>
  <c r="D12" i="19" s="1"/>
  <c r="O207" i="12"/>
  <c r="O35" i="18" s="1"/>
  <c r="N207" i="12"/>
  <c r="N35" i="18" s="1"/>
  <c r="M207" i="12"/>
  <c r="M35" i="18" s="1"/>
  <c r="L207" i="12"/>
  <c r="L35" i="18" s="1"/>
  <c r="K207" i="12"/>
  <c r="K35" i="18" s="1"/>
  <c r="J207" i="12"/>
  <c r="J35" i="18" s="1"/>
  <c r="I207" i="12"/>
  <c r="I35" i="18" s="1"/>
  <c r="H207" i="12"/>
  <c r="H35" i="18" s="1"/>
  <c r="G207" i="12"/>
  <c r="G35" i="18" s="1"/>
  <c r="F207" i="12"/>
  <c r="F35" i="18" s="1"/>
  <c r="E207" i="12"/>
  <c r="E35" i="18" s="1"/>
  <c r="O206" i="12"/>
  <c r="O11" i="18" s="1"/>
  <c r="N206" i="12"/>
  <c r="N11" i="18" s="1"/>
  <c r="M206" i="12"/>
  <c r="M11" i="18" s="1"/>
  <c r="L206" i="12"/>
  <c r="L11" i="18" s="1"/>
  <c r="K206" i="12"/>
  <c r="K11" i="18" s="1"/>
  <c r="J206" i="12"/>
  <c r="J11" i="18" s="1"/>
  <c r="I206" i="12"/>
  <c r="I11" i="18" s="1"/>
  <c r="H206" i="12"/>
  <c r="H11" i="18" s="1"/>
  <c r="G206" i="12"/>
  <c r="G11" i="18" s="1"/>
  <c r="F206" i="12"/>
  <c r="F11" i="18" s="1"/>
  <c r="E206" i="12"/>
  <c r="E11" i="18" s="1"/>
  <c r="D207" i="12"/>
  <c r="D35" i="18" s="1"/>
  <c r="D206" i="12"/>
  <c r="D11" i="18" s="1"/>
  <c r="O205" i="12"/>
  <c r="O35" i="17" s="1"/>
  <c r="N205" i="12"/>
  <c r="N35" i="17" s="1"/>
  <c r="M205" i="12"/>
  <c r="M35" i="17" s="1"/>
  <c r="L205" i="12"/>
  <c r="L35" i="17" s="1"/>
  <c r="K205" i="12"/>
  <c r="K35" i="17" s="1"/>
  <c r="J205" i="12"/>
  <c r="J35" i="17" s="1"/>
  <c r="I205" i="12"/>
  <c r="I35" i="17" s="1"/>
  <c r="H205" i="12"/>
  <c r="H35" i="17" s="1"/>
  <c r="G205" i="12"/>
  <c r="G35" i="17" s="1"/>
  <c r="F205" i="12"/>
  <c r="F35" i="17" s="1"/>
  <c r="E205" i="12"/>
  <c r="E35" i="17" s="1"/>
  <c r="O204" i="12"/>
  <c r="O11" i="17" s="1"/>
  <c r="N204" i="12"/>
  <c r="N11" i="17" s="1"/>
  <c r="M204" i="12"/>
  <c r="M11" i="17" s="1"/>
  <c r="L204" i="12"/>
  <c r="L11" i="17" s="1"/>
  <c r="K204" i="12"/>
  <c r="K11" i="17" s="1"/>
  <c r="J204" i="12"/>
  <c r="J11" i="17" s="1"/>
  <c r="I204" i="12"/>
  <c r="I11" i="17" s="1"/>
  <c r="H204" i="12"/>
  <c r="H11" i="17" s="1"/>
  <c r="F204" i="12"/>
  <c r="F11" i="17" s="1"/>
  <c r="E204" i="12"/>
  <c r="E11" i="17" s="1"/>
  <c r="D205" i="12"/>
  <c r="D35" i="17" s="1"/>
  <c r="D204" i="12"/>
  <c r="D11" i="17" s="1"/>
  <c r="O203" i="12"/>
  <c r="O35" i="22" s="1"/>
  <c r="N203" i="12"/>
  <c r="N35" i="22" s="1"/>
  <c r="M203" i="12"/>
  <c r="M35" i="22" s="1"/>
  <c r="L203" i="12"/>
  <c r="L35" i="22" s="1"/>
  <c r="K203" i="12"/>
  <c r="K35" i="22" s="1"/>
  <c r="J203" i="12"/>
  <c r="J35" i="22" s="1"/>
  <c r="I203" i="12"/>
  <c r="I35" i="22" s="1"/>
  <c r="H203" i="12"/>
  <c r="H35" i="22" s="1"/>
  <c r="F203" i="12"/>
  <c r="F35" i="22" s="1"/>
  <c r="E203" i="12"/>
  <c r="E35" i="22" s="1"/>
  <c r="O202" i="12"/>
  <c r="O11" i="22" s="1"/>
  <c r="N202" i="12"/>
  <c r="N11" i="22" s="1"/>
  <c r="M202" i="12"/>
  <c r="M11" i="22" s="1"/>
  <c r="L202" i="12"/>
  <c r="L11" i="22" s="1"/>
  <c r="K202" i="12"/>
  <c r="K11" i="22" s="1"/>
  <c r="J202" i="12"/>
  <c r="J11" i="22" s="1"/>
  <c r="I202" i="12"/>
  <c r="I11" i="22" s="1"/>
  <c r="H202" i="12"/>
  <c r="H11" i="22" s="1"/>
  <c r="G202" i="12"/>
  <c r="G11" i="22" s="1"/>
  <c r="F202" i="12"/>
  <c r="F11" i="22" s="1"/>
  <c r="E202" i="12"/>
  <c r="E11" i="22" s="1"/>
  <c r="D203" i="12"/>
  <c r="D35" i="22" s="1"/>
  <c r="D202" i="12"/>
  <c r="D11" i="22" s="1"/>
  <c r="O200" i="12"/>
  <c r="O11" i="16" s="1"/>
  <c r="N200" i="12"/>
  <c r="N11" i="16" s="1"/>
  <c r="M200" i="12"/>
  <c r="M11" i="16" s="1"/>
  <c r="L200" i="12"/>
  <c r="L11" i="16" s="1"/>
  <c r="K200" i="12"/>
  <c r="K11" i="16" s="1"/>
  <c r="J200" i="12"/>
  <c r="J11" i="16" s="1"/>
  <c r="I200" i="12"/>
  <c r="I11" i="16" s="1"/>
  <c r="H200" i="12"/>
  <c r="H11" i="16" s="1"/>
  <c r="G200" i="12"/>
  <c r="G11" i="16" s="1"/>
  <c r="F200" i="12"/>
  <c r="F11" i="16" s="1"/>
  <c r="E200" i="12"/>
  <c r="E11" i="16" s="1"/>
  <c r="D200" i="12"/>
  <c r="D11" i="16" s="1"/>
  <c r="O199" i="12"/>
  <c r="O35" i="15" s="1"/>
  <c r="N199" i="12"/>
  <c r="N35" i="15" s="1"/>
  <c r="M199" i="12"/>
  <c r="M35" i="15" s="1"/>
  <c r="L199" i="12"/>
  <c r="L35" i="15" s="1"/>
  <c r="K199" i="12"/>
  <c r="K35" i="15" s="1"/>
  <c r="J199" i="12"/>
  <c r="J35" i="15" s="1"/>
  <c r="I199" i="12"/>
  <c r="I35" i="15" s="1"/>
  <c r="H199" i="12"/>
  <c r="H35" i="15" s="1"/>
  <c r="G199" i="12"/>
  <c r="G35" i="15" s="1"/>
  <c r="F199" i="12"/>
  <c r="F35" i="15" s="1"/>
  <c r="E199" i="12"/>
  <c r="E35" i="15" s="1"/>
  <c r="O198" i="12"/>
  <c r="O11" i="15" s="1"/>
  <c r="N198" i="12"/>
  <c r="N11" i="15" s="1"/>
  <c r="M198" i="12"/>
  <c r="M11" i="15" s="1"/>
  <c r="L198" i="12"/>
  <c r="L11" i="15" s="1"/>
  <c r="K198" i="12"/>
  <c r="K11" i="15" s="1"/>
  <c r="J198" i="12"/>
  <c r="J11" i="15" s="1"/>
  <c r="I198" i="12"/>
  <c r="I11" i="15" s="1"/>
  <c r="H198" i="12"/>
  <c r="H11" i="15" s="1"/>
  <c r="G198" i="12"/>
  <c r="G11" i="15" s="1"/>
  <c r="F198" i="12"/>
  <c r="F11" i="15" s="1"/>
  <c r="E198" i="12"/>
  <c r="E11" i="15" s="1"/>
  <c r="D199" i="12"/>
  <c r="D35" i="15" s="1"/>
  <c r="D198" i="12"/>
  <c r="D11" i="15" s="1"/>
  <c r="O196" i="12"/>
  <c r="O12" i="14" s="1"/>
  <c r="N196" i="12"/>
  <c r="N12" i="14" s="1"/>
  <c r="M196" i="12"/>
  <c r="M12" i="14" s="1"/>
  <c r="L196" i="12"/>
  <c r="L12" i="14" s="1"/>
  <c r="K196" i="12"/>
  <c r="K12" i="14" s="1"/>
  <c r="J196" i="12"/>
  <c r="J12" i="14" s="1"/>
  <c r="I196" i="12"/>
  <c r="I12" i="14" s="1"/>
  <c r="H196" i="12"/>
  <c r="H12" i="14" s="1"/>
  <c r="G196" i="12"/>
  <c r="G12" i="14" s="1"/>
  <c r="F196" i="12"/>
  <c r="F12" i="14" s="1"/>
  <c r="E196" i="12"/>
  <c r="E12" i="14" s="1"/>
  <c r="O197" i="12"/>
  <c r="O36" i="14" s="1"/>
  <c r="N197" i="12"/>
  <c r="N36" i="14" s="1"/>
  <c r="M197" i="12"/>
  <c r="M36" i="14" s="1"/>
  <c r="L197" i="12"/>
  <c r="L36" i="14" s="1"/>
  <c r="K197" i="12"/>
  <c r="K36" i="14" s="1"/>
  <c r="J197" i="12"/>
  <c r="J36" i="14" s="1"/>
  <c r="I197" i="12"/>
  <c r="I36" i="14" s="1"/>
  <c r="H197" i="12"/>
  <c r="H36" i="14" s="1"/>
  <c r="F197" i="12"/>
  <c r="F36" i="14" s="1"/>
  <c r="E197" i="12"/>
  <c r="E36" i="14" s="1"/>
  <c r="D197" i="12"/>
  <c r="D36" i="14" s="1"/>
  <c r="D196" i="12"/>
  <c r="D12" i="14" s="1"/>
  <c r="O195" i="12"/>
  <c r="O35" i="13" s="1"/>
  <c r="N195" i="12"/>
  <c r="N35" i="13" s="1"/>
  <c r="M195" i="12"/>
  <c r="M35" i="13" s="1"/>
  <c r="L195" i="12"/>
  <c r="L35" i="13" s="1"/>
  <c r="K195" i="12"/>
  <c r="K35" i="13" s="1"/>
  <c r="J195" i="12"/>
  <c r="J35" i="13" s="1"/>
  <c r="I195" i="12"/>
  <c r="I35" i="13" s="1"/>
  <c r="H195" i="12"/>
  <c r="H35" i="13" s="1"/>
  <c r="F195" i="12"/>
  <c r="F35" i="13" s="1"/>
  <c r="E195" i="12"/>
  <c r="E35" i="13" s="1"/>
  <c r="O194" i="12"/>
  <c r="O11" i="13" s="1"/>
  <c r="N194" i="12"/>
  <c r="N11" i="13" s="1"/>
  <c r="M194" i="12"/>
  <c r="M11" i="13" s="1"/>
  <c r="L194" i="12"/>
  <c r="L11" i="13" s="1"/>
  <c r="K194" i="12"/>
  <c r="K11" i="13" s="1"/>
  <c r="J194" i="12"/>
  <c r="J11" i="13" s="1"/>
  <c r="I194" i="12"/>
  <c r="I11" i="13" s="1"/>
  <c r="H194" i="12"/>
  <c r="H11" i="13" s="1"/>
  <c r="G194" i="12"/>
  <c r="G11" i="13" s="1"/>
  <c r="F194" i="12"/>
  <c r="F11" i="13" s="1"/>
  <c r="E194" i="12"/>
  <c r="E11" i="13" s="1"/>
  <c r="D195" i="12"/>
  <c r="D35" i="13" s="1"/>
  <c r="D194" i="12"/>
  <c r="D11" i="13" s="1"/>
  <c r="G192" i="12"/>
  <c r="G11" i="3" s="1"/>
  <c r="O192" i="12"/>
  <c r="O11" i="3" s="1"/>
  <c r="N192" i="12"/>
  <c r="N11" i="3" s="1"/>
  <c r="M192" i="12"/>
  <c r="M11" i="3"/>
  <c r="K12" i="3"/>
  <c r="I12" i="3"/>
  <c r="K192" i="12"/>
  <c r="K11" i="3"/>
  <c r="J192" i="12"/>
  <c r="J11" i="3" s="1"/>
  <c r="I192" i="12"/>
  <c r="I11" i="3" s="1"/>
  <c r="F192" i="12"/>
  <c r="F11" i="3" s="1"/>
  <c r="E192" i="12"/>
  <c r="E11" i="3" s="1"/>
  <c r="L12" i="3"/>
  <c r="L192" i="12"/>
  <c r="L11" i="3" s="1"/>
  <c r="H192" i="12"/>
  <c r="H11" i="3" s="1"/>
  <c r="D12" i="3"/>
  <c r="D192" i="12"/>
  <c r="D11" i="3" s="1"/>
  <c r="G103" i="12"/>
  <c r="G20" i="21"/>
  <c r="L314" i="24"/>
  <c r="L27" i="11" s="1"/>
  <c r="L288" i="24"/>
  <c r="L23" i="11" s="1"/>
  <c r="F288" i="24"/>
  <c r="L25" i="11" s="1"/>
  <c r="L263" i="24"/>
  <c r="L22" i="11" s="1"/>
  <c r="F263" i="24"/>
  <c r="L21" i="11" s="1"/>
  <c r="F238" i="24"/>
  <c r="L19" i="11" s="1"/>
  <c r="L213" i="24"/>
  <c r="L18" i="11" s="1"/>
  <c r="F213" i="24"/>
  <c r="L17" i="11" s="1"/>
  <c r="L188" i="24"/>
  <c r="L16" i="11" s="1"/>
  <c r="F188" i="24"/>
  <c r="L15" i="11" s="1"/>
  <c r="L161" i="24"/>
  <c r="L14" i="11" s="1"/>
  <c r="F161" i="24"/>
  <c r="L13" i="11" s="1"/>
  <c r="L119" i="24"/>
  <c r="L12" i="11" s="1"/>
  <c r="F119" i="24"/>
  <c r="L11" i="11" s="1"/>
  <c r="L74" i="24"/>
  <c r="L10" i="11" s="1"/>
  <c r="F74" i="24"/>
  <c r="L9" i="11" s="1"/>
  <c r="L37" i="24"/>
  <c r="L8" i="11" s="1"/>
  <c r="F37" i="24"/>
  <c r="L7" i="11" s="1"/>
  <c r="L12" i="24"/>
  <c r="L4" i="11" s="1"/>
  <c r="F12" i="24"/>
  <c r="L3" i="11" s="1"/>
  <c r="L316" i="26"/>
  <c r="M27" i="11" s="1"/>
  <c r="L290" i="26"/>
  <c r="M25" i="11" s="1"/>
  <c r="L265" i="26"/>
  <c r="M22" i="11" s="1"/>
  <c r="F265" i="26"/>
  <c r="M21" i="11" s="1"/>
  <c r="L240" i="26"/>
  <c r="M20" i="11" s="1"/>
  <c r="F240" i="26"/>
  <c r="M19" i="11" s="1"/>
  <c r="L215" i="26"/>
  <c r="M18" i="11" s="1"/>
  <c r="F215" i="26"/>
  <c r="M17" i="11" s="1"/>
  <c r="L190" i="26"/>
  <c r="M16" i="11" s="1"/>
  <c r="F190" i="26"/>
  <c r="M15" i="11" s="1"/>
  <c r="L163" i="26"/>
  <c r="M14" i="11" s="1"/>
  <c r="F163" i="26"/>
  <c r="M13" i="11" s="1"/>
  <c r="L119" i="26"/>
  <c r="M12" i="11" s="1"/>
  <c r="F119" i="26"/>
  <c r="M11" i="11" s="1"/>
  <c r="L74" i="26"/>
  <c r="M10" i="11" s="1"/>
  <c r="F74" i="26"/>
  <c r="L37" i="26"/>
  <c r="M8" i="11" s="1"/>
  <c r="F37" i="26"/>
  <c r="M7" i="11" s="1"/>
  <c r="L12" i="26"/>
  <c r="M4" i="11" s="1"/>
  <c r="F12" i="26"/>
  <c r="M3" i="11" s="1"/>
  <c r="L316" i="27"/>
  <c r="N27" i="11" s="1"/>
  <c r="F316" i="27"/>
  <c r="N28" i="11" s="1"/>
  <c r="Y28" i="11" s="1"/>
  <c r="L290" i="27"/>
  <c r="L265" i="27"/>
  <c r="N22" i="11" s="1"/>
  <c r="F265" i="27"/>
  <c r="N21" i="11" s="1"/>
  <c r="L240" i="27"/>
  <c r="N20" i="11" s="1"/>
  <c r="F240" i="27"/>
  <c r="N19" i="11" s="1"/>
  <c r="L215" i="27"/>
  <c r="N18" i="11" s="1"/>
  <c r="F215" i="27"/>
  <c r="N17" i="11"/>
  <c r="L190" i="27"/>
  <c r="N16" i="11" s="1"/>
  <c r="L163" i="27"/>
  <c r="N14" i="11"/>
  <c r="L119" i="27"/>
  <c r="N12" i="11" s="1"/>
  <c r="L74" i="27"/>
  <c r="N10" i="11" s="1"/>
  <c r="L37" i="27"/>
  <c r="N8" i="11" s="1"/>
  <c r="L12" i="27"/>
  <c r="N4" i="11" s="1"/>
  <c r="F12" i="27"/>
  <c r="N3" i="11" s="1"/>
  <c r="D16" i="21"/>
  <c r="E16" i="21"/>
  <c r="F16" i="21"/>
  <c r="G16" i="21"/>
  <c r="H16" i="21"/>
  <c r="I16" i="21"/>
  <c r="J16" i="21"/>
  <c r="K16" i="21"/>
  <c r="L16" i="21"/>
  <c r="M16" i="21"/>
  <c r="N16" i="21"/>
  <c r="O16" i="21"/>
  <c r="D17" i="21"/>
  <c r="E17" i="21"/>
  <c r="F17" i="21"/>
  <c r="G17" i="21"/>
  <c r="H17" i="21"/>
  <c r="I17" i="21"/>
  <c r="J17" i="21"/>
  <c r="K17" i="21"/>
  <c r="L17" i="21"/>
  <c r="M17" i="21"/>
  <c r="N17" i="21"/>
  <c r="O17" i="21"/>
  <c r="D63" i="12"/>
  <c r="D18" i="21" s="1"/>
  <c r="E63" i="12"/>
  <c r="E18" i="21" s="1"/>
  <c r="F63" i="12"/>
  <c r="F18" i="21" s="1"/>
  <c r="G63" i="12"/>
  <c r="G18" i="21" s="1"/>
  <c r="H63" i="12"/>
  <c r="H18" i="21" s="1"/>
  <c r="I63" i="12"/>
  <c r="I18" i="21" s="1"/>
  <c r="J63" i="12"/>
  <c r="J18" i="21" s="1"/>
  <c r="K63" i="12"/>
  <c r="K18" i="21" s="1"/>
  <c r="L63" i="12"/>
  <c r="L18" i="21" s="1"/>
  <c r="M63" i="12"/>
  <c r="M18" i="21" s="1"/>
  <c r="N63" i="12"/>
  <c r="N18" i="21" s="1"/>
  <c r="O63" i="12"/>
  <c r="O18" i="21" s="1"/>
  <c r="D83" i="12"/>
  <c r="D19" i="21" s="1"/>
  <c r="E83" i="12"/>
  <c r="E19" i="21" s="1"/>
  <c r="F83" i="12"/>
  <c r="F19" i="21"/>
  <c r="G83" i="12"/>
  <c r="G19" i="21"/>
  <c r="H83" i="12"/>
  <c r="H19" i="21"/>
  <c r="I83" i="12"/>
  <c r="I19" i="21"/>
  <c r="J83" i="12"/>
  <c r="J19" i="21"/>
  <c r="K83" i="12"/>
  <c r="K19" i="21"/>
  <c r="L83" i="12"/>
  <c r="L19" i="21"/>
  <c r="M83" i="12"/>
  <c r="M19" i="21"/>
  <c r="N83" i="12"/>
  <c r="N19" i="21"/>
  <c r="O83" i="12"/>
  <c r="O19" i="21"/>
  <c r="D103" i="12"/>
  <c r="D20" i="21" s="1"/>
  <c r="E103" i="12"/>
  <c r="E20" i="21" s="1"/>
  <c r="F103" i="12"/>
  <c r="F20" i="21" s="1"/>
  <c r="H103" i="12"/>
  <c r="H20" i="21" s="1"/>
  <c r="I103" i="12"/>
  <c r="I20" i="21" s="1"/>
  <c r="J103" i="12"/>
  <c r="J20" i="21" s="1"/>
  <c r="K103" i="12"/>
  <c r="K20" i="21" s="1"/>
  <c r="L103" i="12"/>
  <c r="L20" i="21" s="1"/>
  <c r="M103" i="12"/>
  <c r="M20" i="21" s="1"/>
  <c r="N103" i="12"/>
  <c r="N20" i="21" s="1"/>
  <c r="O103" i="12"/>
  <c r="O20" i="21" s="1"/>
  <c r="D125" i="12"/>
  <c r="D21" i="21" s="1"/>
  <c r="E125" i="12"/>
  <c r="E21" i="21" s="1"/>
  <c r="F125" i="12"/>
  <c r="F21" i="21" s="1"/>
  <c r="G125" i="12"/>
  <c r="G21" i="21" s="1"/>
  <c r="H125" i="12"/>
  <c r="H21" i="21" s="1"/>
  <c r="I125" i="12"/>
  <c r="I21" i="21" s="1"/>
  <c r="J125" i="12"/>
  <c r="J21" i="21" s="1"/>
  <c r="K125" i="12"/>
  <c r="K21" i="21" s="1"/>
  <c r="L125" i="12"/>
  <c r="L21" i="21" s="1"/>
  <c r="M125" i="12"/>
  <c r="M21" i="21" s="1"/>
  <c r="N125" i="12"/>
  <c r="N21" i="21" s="1"/>
  <c r="O125" i="12"/>
  <c r="O21" i="21" s="1"/>
  <c r="D147" i="12"/>
  <c r="D22" i="21" s="1"/>
  <c r="E147" i="12"/>
  <c r="E22" i="21" s="1"/>
  <c r="F147" i="12"/>
  <c r="F22" i="21"/>
  <c r="G147" i="12"/>
  <c r="G22" i="21" s="1"/>
  <c r="H147" i="12"/>
  <c r="H22" i="21" s="1"/>
  <c r="I147" i="12"/>
  <c r="I22" i="21" s="1"/>
  <c r="J147" i="12"/>
  <c r="J22" i="21"/>
  <c r="K147" i="12"/>
  <c r="K22" i="21" s="1"/>
  <c r="L147" i="12"/>
  <c r="L22" i="21" s="1"/>
  <c r="M147" i="12"/>
  <c r="M22" i="21" s="1"/>
  <c r="N147" i="12"/>
  <c r="N22" i="21"/>
  <c r="O147" i="12"/>
  <c r="O22" i="21" s="1"/>
  <c r="D169" i="12"/>
  <c r="D23" i="21" s="1"/>
  <c r="E169" i="12"/>
  <c r="E23" i="21" s="1"/>
  <c r="F169" i="12"/>
  <c r="F23" i="21" s="1"/>
  <c r="G169" i="12"/>
  <c r="G23" i="21" s="1"/>
  <c r="H169" i="12"/>
  <c r="H23" i="21" s="1"/>
  <c r="I169" i="12"/>
  <c r="I23" i="21" s="1"/>
  <c r="J169" i="12"/>
  <c r="J23" i="21" s="1"/>
  <c r="K169" i="12"/>
  <c r="K23" i="21" s="1"/>
  <c r="L169" i="12"/>
  <c r="L23" i="21" s="1"/>
  <c r="M169" i="12"/>
  <c r="M23" i="21" s="1"/>
  <c r="N169" i="12"/>
  <c r="N23" i="21" s="1"/>
  <c r="O169" i="12"/>
  <c r="O23" i="21" s="1"/>
  <c r="D21" i="12"/>
  <c r="D16" i="20" s="1"/>
  <c r="E21" i="12"/>
  <c r="E16" i="20" s="1"/>
  <c r="F21" i="12"/>
  <c r="F16" i="20"/>
  <c r="G21" i="12"/>
  <c r="G16" i="20" s="1"/>
  <c r="H21" i="12"/>
  <c r="H16" i="20" s="1"/>
  <c r="I21" i="12"/>
  <c r="I16" i="20" s="1"/>
  <c r="J21" i="12"/>
  <c r="J16" i="20"/>
  <c r="K21" i="12"/>
  <c r="K16" i="20" s="1"/>
  <c r="L16" i="20"/>
  <c r="M16" i="20"/>
  <c r="N16" i="20"/>
  <c r="O16" i="20"/>
  <c r="D41" i="12"/>
  <c r="D17" i="20" s="1"/>
  <c r="E41" i="12"/>
  <c r="E17" i="20" s="1"/>
  <c r="F41" i="12"/>
  <c r="F17" i="20" s="1"/>
  <c r="G41" i="12"/>
  <c r="G17" i="20" s="1"/>
  <c r="H41" i="12"/>
  <c r="H17" i="20" s="1"/>
  <c r="I41" i="12"/>
  <c r="I17" i="20" s="1"/>
  <c r="J41" i="12"/>
  <c r="J17" i="20" s="1"/>
  <c r="K41" i="12"/>
  <c r="K17" i="20" s="1"/>
  <c r="L41" i="12"/>
  <c r="L17" i="20" s="1"/>
  <c r="M41" i="12"/>
  <c r="M17" i="20" s="1"/>
  <c r="N41" i="12"/>
  <c r="N17" i="20" s="1"/>
  <c r="O41" i="12"/>
  <c r="O17" i="20" s="1"/>
  <c r="D61" i="12"/>
  <c r="D18" i="20" s="1"/>
  <c r="E61" i="12"/>
  <c r="E18" i="20" s="1"/>
  <c r="G61" i="12"/>
  <c r="G18" i="20"/>
  <c r="H61" i="12"/>
  <c r="H18" i="20" s="1"/>
  <c r="I61" i="12"/>
  <c r="I18" i="20" s="1"/>
  <c r="J61" i="12"/>
  <c r="J18" i="20" s="1"/>
  <c r="K61" i="12"/>
  <c r="K18" i="20"/>
  <c r="L61" i="12"/>
  <c r="L18" i="20" s="1"/>
  <c r="M61" i="12"/>
  <c r="M18" i="20" s="1"/>
  <c r="N61" i="12"/>
  <c r="N18" i="20" s="1"/>
  <c r="O61" i="12"/>
  <c r="O18" i="20"/>
  <c r="D81" i="12"/>
  <c r="D19" i="20" s="1"/>
  <c r="E81" i="12"/>
  <c r="E19" i="20" s="1"/>
  <c r="G81" i="12"/>
  <c r="G19" i="20" s="1"/>
  <c r="H81" i="12"/>
  <c r="H19" i="20" s="1"/>
  <c r="I81" i="12"/>
  <c r="I19" i="20" s="1"/>
  <c r="J81" i="12"/>
  <c r="J19" i="20" s="1"/>
  <c r="K81" i="12"/>
  <c r="K19" i="20" s="1"/>
  <c r="L81" i="12"/>
  <c r="L19" i="20" s="1"/>
  <c r="M81" i="12"/>
  <c r="M19" i="20" s="1"/>
  <c r="N81" i="12"/>
  <c r="N19" i="20" s="1"/>
  <c r="O81" i="12"/>
  <c r="O19" i="20" s="1"/>
  <c r="D101" i="12"/>
  <c r="D20" i="20" s="1"/>
  <c r="E101" i="12"/>
  <c r="E20" i="20" s="1"/>
  <c r="F101" i="12"/>
  <c r="F20" i="20" s="1"/>
  <c r="G101" i="12"/>
  <c r="G20" i="20" s="1"/>
  <c r="H101" i="12"/>
  <c r="H20" i="20" s="1"/>
  <c r="I101" i="12"/>
  <c r="I20" i="20" s="1"/>
  <c r="J101" i="12"/>
  <c r="J20" i="20" s="1"/>
  <c r="K101" i="12"/>
  <c r="K20" i="20" s="1"/>
  <c r="L101" i="12"/>
  <c r="L20" i="20" s="1"/>
  <c r="M101" i="12"/>
  <c r="M20" i="20" s="1"/>
  <c r="N101" i="12"/>
  <c r="N20" i="20" s="1"/>
  <c r="O101" i="12"/>
  <c r="O20" i="20" s="1"/>
  <c r="D123" i="12"/>
  <c r="D21" i="20" s="1"/>
  <c r="E123" i="12"/>
  <c r="E21" i="20" s="1"/>
  <c r="F123" i="12"/>
  <c r="F21" i="20" s="1"/>
  <c r="G123" i="12"/>
  <c r="G21" i="20" s="1"/>
  <c r="H123" i="12"/>
  <c r="H21" i="20" s="1"/>
  <c r="I123" i="12"/>
  <c r="I21" i="20" s="1"/>
  <c r="J123" i="12"/>
  <c r="J21" i="20" s="1"/>
  <c r="K123" i="12"/>
  <c r="K21" i="20" s="1"/>
  <c r="L123" i="12"/>
  <c r="L21" i="20" s="1"/>
  <c r="M123" i="12"/>
  <c r="M21" i="20" s="1"/>
  <c r="N123" i="12"/>
  <c r="N21" i="20" s="1"/>
  <c r="O123" i="12"/>
  <c r="O21" i="20" s="1"/>
  <c r="D145" i="12"/>
  <c r="D22" i="20" s="1"/>
  <c r="E145" i="12"/>
  <c r="E22" i="20" s="1"/>
  <c r="F145" i="12"/>
  <c r="F22" i="20" s="1"/>
  <c r="G145" i="12"/>
  <c r="G22" i="20" s="1"/>
  <c r="H145" i="12"/>
  <c r="H22" i="20" s="1"/>
  <c r="I145" i="12"/>
  <c r="I22" i="20" s="1"/>
  <c r="J145" i="12"/>
  <c r="J22" i="20"/>
  <c r="K145" i="12"/>
  <c r="K22" i="20" s="1"/>
  <c r="L145" i="12"/>
  <c r="L22" i="20" s="1"/>
  <c r="M145" i="12"/>
  <c r="M22" i="20" s="1"/>
  <c r="N145" i="12"/>
  <c r="N22" i="20" s="1"/>
  <c r="O145" i="12"/>
  <c r="O22" i="20" s="1"/>
  <c r="D167" i="12"/>
  <c r="D23" i="20" s="1"/>
  <c r="E167" i="12"/>
  <c r="E23" i="20" s="1"/>
  <c r="F167" i="12"/>
  <c r="F23" i="20" s="1"/>
  <c r="G167" i="12"/>
  <c r="G23" i="20" s="1"/>
  <c r="H167" i="12"/>
  <c r="H23" i="20" s="1"/>
  <c r="I167" i="12"/>
  <c r="I23" i="20" s="1"/>
  <c r="J167" i="12"/>
  <c r="J23" i="20" s="1"/>
  <c r="K167" i="12"/>
  <c r="K23" i="20" s="1"/>
  <c r="L167" i="12"/>
  <c r="L23" i="20" s="1"/>
  <c r="M167" i="12"/>
  <c r="M23" i="20" s="1"/>
  <c r="N167" i="12"/>
  <c r="N23" i="20" s="1"/>
  <c r="O167" i="12"/>
  <c r="O23" i="20" s="1"/>
  <c r="D9" i="19"/>
  <c r="E9" i="19"/>
  <c r="F9" i="19"/>
  <c r="H9" i="19"/>
  <c r="I9" i="19"/>
  <c r="J9" i="19"/>
  <c r="K9" i="19"/>
  <c r="L9" i="19"/>
  <c r="M9" i="19"/>
  <c r="N9" i="19"/>
  <c r="O9" i="19"/>
  <c r="D142" i="12"/>
  <c r="D10" i="19" s="1"/>
  <c r="E142" i="12"/>
  <c r="E10" i="19" s="1"/>
  <c r="F142" i="12"/>
  <c r="F10" i="19" s="1"/>
  <c r="G142" i="12"/>
  <c r="G10" i="19" s="1"/>
  <c r="H142" i="12"/>
  <c r="H10" i="19" s="1"/>
  <c r="I142" i="12"/>
  <c r="I10" i="19" s="1"/>
  <c r="J142" i="12"/>
  <c r="J10" i="19" s="1"/>
  <c r="K142" i="12"/>
  <c r="K10" i="19" s="1"/>
  <c r="L142" i="12"/>
  <c r="L10" i="19" s="1"/>
  <c r="M142" i="12"/>
  <c r="M10" i="19" s="1"/>
  <c r="N142" i="12"/>
  <c r="N10" i="19" s="1"/>
  <c r="O142" i="12"/>
  <c r="O10" i="19" s="1"/>
  <c r="D164" i="12"/>
  <c r="D11" i="19" s="1"/>
  <c r="E164" i="12"/>
  <c r="E11" i="19" s="1"/>
  <c r="F164" i="12"/>
  <c r="F11" i="19" s="1"/>
  <c r="G164" i="12"/>
  <c r="G11" i="19" s="1"/>
  <c r="H164" i="12"/>
  <c r="H11" i="19" s="1"/>
  <c r="I164" i="12"/>
  <c r="I11" i="19" s="1"/>
  <c r="J164" i="12"/>
  <c r="J11" i="19" s="1"/>
  <c r="K164" i="12"/>
  <c r="K11" i="19" s="1"/>
  <c r="L164" i="12"/>
  <c r="L11" i="19" s="1"/>
  <c r="M164" i="12"/>
  <c r="M11" i="19" s="1"/>
  <c r="N164" i="12"/>
  <c r="N11" i="19" s="1"/>
  <c r="O164" i="12"/>
  <c r="O11" i="19" s="1"/>
  <c r="D19" i="12"/>
  <c r="D28" i="19" s="1"/>
  <c r="E19" i="12"/>
  <c r="E28" i="19" s="1"/>
  <c r="F19" i="12"/>
  <c r="F28" i="19" s="1"/>
  <c r="G19" i="12"/>
  <c r="G28" i="19" s="1"/>
  <c r="H19" i="12"/>
  <c r="H28" i="19" s="1"/>
  <c r="I19" i="12"/>
  <c r="I28" i="19" s="1"/>
  <c r="J19" i="12"/>
  <c r="J28" i="19" s="1"/>
  <c r="K19" i="12"/>
  <c r="K28" i="19" s="1"/>
  <c r="L19" i="12"/>
  <c r="L28" i="19" s="1"/>
  <c r="M19" i="12"/>
  <c r="M28" i="19" s="1"/>
  <c r="N19" i="12"/>
  <c r="N28" i="19" s="1"/>
  <c r="O19" i="12"/>
  <c r="O28" i="19" s="1"/>
  <c r="D39" i="12"/>
  <c r="D29" i="19" s="1"/>
  <c r="E39" i="12"/>
  <c r="E29" i="19" s="1"/>
  <c r="F39" i="12"/>
  <c r="F29" i="19" s="1"/>
  <c r="G39" i="12"/>
  <c r="G29" i="19" s="1"/>
  <c r="H39" i="12"/>
  <c r="H29" i="19" s="1"/>
  <c r="I39" i="12"/>
  <c r="I29" i="19" s="1"/>
  <c r="J39" i="12"/>
  <c r="J29" i="19" s="1"/>
  <c r="K39" i="12"/>
  <c r="K29" i="19" s="1"/>
  <c r="L39" i="12"/>
  <c r="L29" i="19" s="1"/>
  <c r="M39" i="12"/>
  <c r="M29" i="19" s="1"/>
  <c r="N39" i="12"/>
  <c r="N29" i="19" s="1"/>
  <c r="O39" i="12"/>
  <c r="O29" i="19" s="1"/>
  <c r="D59" i="12"/>
  <c r="D30" i="19" s="1"/>
  <c r="E59" i="12"/>
  <c r="E30" i="19" s="1"/>
  <c r="F59" i="12"/>
  <c r="F30" i="19" s="1"/>
  <c r="G59" i="12"/>
  <c r="G30" i="19" s="1"/>
  <c r="H59" i="12"/>
  <c r="H30" i="19" s="1"/>
  <c r="I59" i="12"/>
  <c r="I30" i="19" s="1"/>
  <c r="J59" i="12"/>
  <c r="J30" i="19" s="1"/>
  <c r="K59" i="12"/>
  <c r="K30" i="19" s="1"/>
  <c r="L59" i="12"/>
  <c r="L30" i="19" s="1"/>
  <c r="M59" i="12"/>
  <c r="M30" i="19" s="1"/>
  <c r="N59" i="12"/>
  <c r="N30" i="19" s="1"/>
  <c r="O59" i="12"/>
  <c r="O30" i="19" s="1"/>
  <c r="D79" i="12"/>
  <c r="D31" i="19" s="1"/>
  <c r="E79" i="12"/>
  <c r="E31" i="19" s="1"/>
  <c r="F79" i="12"/>
  <c r="F31" i="19" s="1"/>
  <c r="G79" i="12"/>
  <c r="G31" i="19" s="1"/>
  <c r="H79" i="12"/>
  <c r="H31" i="19" s="1"/>
  <c r="I79" i="12"/>
  <c r="I31" i="19" s="1"/>
  <c r="J79" i="12"/>
  <c r="J31" i="19" s="1"/>
  <c r="K79" i="12"/>
  <c r="K31" i="19" s="1"/>
  <c r="L79" i="12"/>
  <c r="L31" i="19" s="1"/>
  <c r="M79" i="12"/>
  <c r="M31" i="19" s="1"/>
  <c r="N79" i="12"/>
  <c r="N31" i="19" s="1"/>
  <c r="O79" i="12"/>
  <c r="O31" i="19" s="1"/>
  <c r="D99" i="12"/>
  <c r="D32" i="19" s="1"/>
  <c r="E99" i="12"/>
  <c r="E32" i="19" s="1"/>
  <c r="F99" i="12"/>
  <c r="F32" i="19" s="1"/>
  <c r="G99" i="12"/>
  <c r="G32" i="19" s="1"/>
  <c r="H99" i="12"/>
  <c r="H32" i="19" s="1"/>
  <c r="I99" i="12"/>
  <c r="I32" i="19" s="1"/>
  <c r="J99" i="12"/>
  <c r="J32" i="19" s="1"/>
  <c r="K99" i="12"/>
  <c r="K32" i="19" s="1"/>
  <c r="L99" i="12"/>
  <c r="L32" i="19" s="1"/>
  <c r="M99" i="12"/>
  <c r="M32" i="19" s="1"/>
  <c r="N99" i="12"/>
  <c r="N32" i="19" s="1"/>
  <c r="O99" i="12"/>
  <c r="O32" i="19" s="1"/>
  <c r="D121" i="12"/>
  <c r="D33" i="19" s="1"/>
  <c r="E121" i="12"/>
  <c r="E33" i="19" s="1"/>
  <c r="F121" i="12"/>
  <c r="F33" i="19" s="1"/>
  <c r="H121" i="12"/>
  <c r="H33" i="19" s="1"/>
  <c r="I121" i="12"/>
  <c r="I33" i="19" s="1"/>
  <c r="J121" i="12"/>
  <c r="J33" i="19" s="1"/>
  <c r="K121" i="12"/>
  <c r="K33" i="19" s="1"/>
  <c r="L121" i="12"/>
  <c r="L33" i="19" s="1"/>
  <c r="M121" i="12"/>
  <c r="M33" i="19" s="1"/>
  <c r="N121" i="12"/>
  <c r="N33" i="19" s="1"/>
  <c r="O121" i="12"/>
  <c r="O33" i="19" s="1"/>
  <c r="D143" i="12"/>
  <c r="D34" i="19" s="1"/>
  <c r="E143" i="12"/>
  <c r="E34" i="19" s="1"/>
  <c r="F143" i="12"/>
  <c r="F34" i="19" s="1"/>
  <c r="G143" i="12"/>
  <c r="G34" i="19" s="1"/>
  <c r="H143" i="12"/>
  <c r="H34" i="19" s="1"/>
  <c r="I143" i="12"/>
  <c r="I34" i="19" s="1"/>
  <c r="J143" i="12"/>
  <c r="J34" i="19" s="1"/>
  <c r="K143" i="12"/>
  <c r="K34" i="19" s="1"/>
  <c r="L143" i="12"/>
  <c r="L34" i="19" s="1"/>
  <c r="M143" i="12"/>
  <c r="M34" i="19" s="1"/>
  <c r="N143" i="12"/>
  <c r="N34" i="19" s="1"/>
  <c r="O143" i="12"/>
  <c r="O34" i="19" s="1"/>
  <c r="D165" i="12"/>
  <c r="D35" i="19" s="1"/>
  <c r="E165" i="12"/>
  <c r="E35" i="19" s="1"/>
  <c r="F165" i="12"/>
  <c r="F35" i="19" s="1"/>
  <c r="G165" i="12"/>
  <c r="G35" i="19" s="1"/>
  <c r="H165" i="12"/>
  <c r="H35" i="19" s="1"/>
  <c r="I165" i="12"/>
  <c r="I35" i="19" s="1"/>
  <c r="J165" i="12"/>
  <c r="J35" i="19" s="1"/>
  <c r="K165" i="12"/>
  <c r="K35" i="19" s="1"/>
  <c r="L165" i="12"/>
  <c r="L35" i="19" s="1"/>
  <c r="M165" i="12"/>
  <c r="M35" i="19" s="1"/>
  <c r="N165" i="12"/>
  <c r="N35" i="19" s="1"/>
  <c r="O165" i="12"/>
  <c r="O35" i="19" s="1"/>
  <c r="D16" i="12"/>
  <c r="D3" i="18" s="1"/>
  <c r="E16" i="12"/>
  <c r="E3" i="18" s="1"/>
  <c r="F16" i="12"/>
  <c r="F3" i="18" s="1"/>
  <c r="G16" i="12"/>
  <c r="G3" i="18" s="1"/>
  <c r="H16" i="12"/>
  <c r="H3" i="18" s="1"/>
  <c r="I16" i="12"/>
  <c r="I3" i="18" s="1"/>
  <c r="J16" i="12"/>
  <c r="J3" i="18" s="1"/>
  <c r="K16" i="12"/>
  <c r="K3" i="18" s="1"/>
  <c r="L16" i="12"/>
  <c r="L3" i="18" s="1"/>
  <c r="M16" i="12"/>
  <c r="M3" i="18" s="1"/>
  <c r="N16" i="12"/>
  <c r="N3" i="18" s="1"/>
  <c r="O16" i="12"/>
  <c r="O3" i="18" s="1"/>
  <c r="D36" i="12"/>
  <c r="D4" i="18" s="1"/>
  <c r="E36" i="12"/>
  <c r="E4" i="18" s="1"/>
  <c r="F36" i="12"/>
  <c r="F4" i="18" s="1"/>
  <c r="G36" i="12"/>
  <c r="G4" i="18" s="1"/>
  <c r="H36" i="12"/>
  <c r="H4" i="18" s="1"/>
  <c r="I36" i="12"/>
  <c r="I4" i="18" s="1"/>
  <c r="J36" i="12"/>
  <c r="J4" i="18" s="1"/>
  <c r="K36" i="12"/>
  <c r="K4" i="18" s="1"/>
  <c r="L4" i="18"/>
  <c r="M4" i="18"/>
  <c r="N4" i="18"/>
  <c r="O4" i="18"/>
  <c r="D56" i="12"/>
  <c r="D5" i="18" s="1"/>
  <c r="E56" i="12"/>
  <c r="E5" i="18" s="1"/>
  <c r="F56" i="12"/>
  <c r="F5" i="18" s="1"/>
  <c r="G56" i="12"/>
  <c r="G5" i="18" s="1"/>
  <c r="H5" i="18"/>
  <c r="I5" i="18"/>
  <c r="J5" i="18"/>
  <c r="K5" i="18"/>
  <c r="L5" i="18"/>
  <c r="M5" i="18"/>
  <c r="N5" i="18"/>
  <c r="O5" i="18"/>
  <c r="D76" i="12"/>
  <c r="D6" i="18" s="1"/>
  <c r="E76" i="12"/>
  <c r="E6" i="18" s="1"/>
  <c r="F76" i="12"/>
  <c r="F6" i="18" s="1"/>
  <c r="H76" i="12"/>
  <c r="H6" i="18" s="1"/>
  <c r="I76" i="12"/>
  <c r="I6" i="18" s="1"/>
  <c r="J76" i="12"/>
  <c r="J6" i="18" s="1"/>
  <c r="K76" i="12"/>
  <c r="K6" i="18" s="1"/>
  <c r="L76" i="12"/>
  <c r="L6" i="18" s="1"/>
  <c r="M76" i="12"/>
  <c r="M6" i="18" s="1"/>
  <c r="N76" i="12"/>
  <c r="N6" i="18" s="1"/>
  <c r="O76" i="12"/>
  <c r="O6" i="18" s="1"/>
  <c r="D96" i="12"/>
  <c r="D7" i="18" s="1"/>
  <c r="E96" i="12"/>
  <c r="E7" i="18" s="1"/>
  <c r="F96" i="12"/>
  <c r="F7" i="18" s="1"/>
  <c r="G96" i="12"/>
  <c r="G7" i="18" s="1"/>
  <c r="H96" i="12"/>
  <c r="H7" i="18" s="1"/>
  <c r="I96" i="12"/>
  <c r="I7" i="18" s="1"/>
  <c r="J96" i="12"/>
  <c r="J7" i="18" s="1"/>
  <c r="K96" i="12"/>
  <c r="K7" i="18" s="1"/>
  <c r="L7" i="18"/>
  <c r="M7" i="18"/>
  <c r="N7" i="18"/>
  <c r="O7" i="18"/>
  <c r="D118" i="12"/>
  <c r="D8" i="18" s="1"/>
  <c r="E118" i="12"/>
  <c r="E8" i="18" s="1"/>
  <c r="F118" i="12"/>
  <c r="F8" i="18" s="1"/>
  <c r="G118" i="12"/>
  <c r="G8" i="18" s="1"/>
  <c r="H118" i="12"/>
  <c r="H8" i="18" s="1"/>
  <c r="I118" i="12"/>
  <c r="I8" i="18" s="1"/>
  <c r="J118" i="12"/>
  <c r="J8" i="18" s="1"/>
  <c r="K118" i="12"/>
  <c r="K8" i="18" s="1"/>
  <c r="L118" i="12"/>
  <c r="L8" i="18" s="1"/>
  <c r="M118" i="12"/>
  <c r="M8" i="18" s="1"/>
  <c r="N118" i="12"/>
  <c r="N8" i="18" s="1"/>
  <c r="O118" i="12"/>
  <c r="O8" i="18" s="1"/>
  <c r="D140" i="12"/>
  <c r="D9" i="18" s="1"/>
  <c r="E140" i="12"/>
  <c r="E9" i="18" s="1"/>
  <c r="F140" i="12"/>
  <c r="F9" i="18" s="1"/>
  <c r="G140" i="12"/>
  <c r="G9" i="18" s="1"/>
  <c r="H140" i="12"/>
  <c r="H9" i="18" s="1"/>
  <c r="I140" i="12"/>
  <c r="I9" i="18" s="1"/>
  <c r="J140" i="12"/>
  <c r="J9" i="18" s="1"/>
  <c r="K140" i="12"/>
  <c r="K9" i="18" s="1"/>
  <c r="L140" i="12"/>
  <c r="L9" i="18" s="1"/>
  <c r="M140" i="12"/>
  <c r="M9" i="18" s="1"/>
  <c r="N140" i="12"/>
  <c r="N9" i="18" s="1"/>
  <c r="O140" i="12"/>
  <c r="O9" i="18" s="1"/>
  <c r="D162" i="12"/>
  <c r="D10" i="18" s="1"/>
  <c r="E162" i="12"/>
  <c r="E10" i="18" s="1"/>
  <c r="F162" i="12"/>
  <c r="F10" i="18" s="1"/>
  <c r="G162" i="12"/>
  <c r="G10" i="18" s="1"/>
  <c r="H162" i="12"/>
  <c r="H10" i="18" s="1"/>
  <c r="I162" i="12"/>
  <c r="I10" i="18" s="1"/>
  <c r="J162" i="12"/>
  <c r="J10" i="18" s="1"/>
  <c r="K162" i="12"/>
  <c r="K10" i="18" s="1"/>
  <c r="L162" i="12"/>
  <c r="L10" i="18" s="1"/>
  <c r="M162" i="12"/>
  <c r="M10" i="18" s="1"/>
  <c r="N162" i="12"/>
  <c r="N10" i="18" s="1"/>
  <c r="O162" i="12"/>
  <c r="O10" i="18" s="1"/>
  <c r="D17" i="12"/>
  <c r="D27" i="18" s="1"/>
  <c r="E17" i="12"/>
  <c r="E27" i="18" s="1"/>
  <c r="F17" i="12"/>
  <c r="F27" i="18" s="1"/>
  <c r="G17" i="12"/>
  <c r="G27" i="18" s="1"/>
  <c r="H17" i="12"/>
  <c r="H27" i="18" s="1"/>
  <c r="I17" i="12"/>
  <c r="I27" i="18" s="1"/>
  <c r="J17" i="12"/>
  <c r="J27" i="18" s="1"/>
  <c r="K17" i="12"/>
  <c r="K27" i="18" s="1"/>
  <c r="L17" i="12"/>
  <c r="L27" i="18" s="1"/>
  <c r="M17" i="12"/>
  <c r="M27" i="18" s="1"/>
  <c r="N17" i="12"/>
  <c r="N27" i="18" s="1"/>
  <c r="O17" i="12"/>
  <c r="O27" i="18" s="1"/>
  <c r="D37" i="12"/>
  <c r="D28" i="18" s="1"/>
  <c r="E37" i="12"/>
  <c r="E28" i="18" s="1"/>
  <c r="F37" i="12"/>
  <c r="F28" i="18" s="1"/>
  <c r="G37" i="12"/>
  <c r="G28" i="18" s="1"/>
  <c r="H37" i="12"/>
  <c r="H28" i="18" s="1"/>
  <c r="I37" i="12"/>
  <c r="I28" i="18" s="1"/>
  <c r="J37" i="12"/>
  <c r="J28" i="18" s="1"/>
  <c r="K37" i="12"/>
  <c r="K28" i="18" s="1"/>
  <c r="L37" i="12"/>
  <c r="L28" i="18" s="1"/>
  <c r="M37" i="12"/>
  <c r="M28" i="18" s="1"/>
  <c r="N37" i="12"/>
  <c r="N28" i="18" s="1"/>
  <c r="O37" i="12"/>
  <c r="O28" i="18" s="1"/>
  <c r="D57" i="12"/>
  <c r="D29" i="18" s="1"/>
  <c r="E57" i="12"/>
  <c r="E29" i="18" s="1"/>
  <c r="F57" i="12"/>
  <c r="F29" i="18" s="1"/>
  <c r="G57" i="12"/>
  <c r="G29" i="18" s="1"/>
  <c r="H57" i="12"/>
  <c r="H29" i="18" s="1"/>
  <c r="I57" i="12"/>
  <c r="I29" i="18" s="1"/>
  <c r="J57" i="12"/>
  <c r="J29" i="18" s="1"/>
  <c r="K57" i="12"/>
  <c r="K29" i="18" s="1"/>
  <c r="L57" i="12"/>
  <c r="L29" i="18" s="1"/>
  <c r="M57" i="12"/>
  <c r="M29" i="18" s="1"/>
  <c r="N57" i="12"/>
  <c r="N29" i="18" s="1"/>
  <c r="O57" i="12"/>
  <c r="O29" i="18" s="1"/>
  <c r="D77" i="12"/>
  <c r="D30" i="18" s="1"/>
  <c r="E77" i="12"/>
  <c r="E30" i="18" s="1"/>
  <c r="F77" i="12"/>
  <c r="F30" i="18" s="1"/>
  <c r="H77" i="12"/>
  <c r="H30" i="18" s="1"/>
  <c r="I77" i="12"/>
  <c r="I30" i="18" s="1"/>
  <c r="J77" i="12"/>
  <c r="J30" i="18" s="1"/>
  <c r="K77" i="12"/>
  <c r="K30" i="18" s="1"/>
  <c r="L77" i="12"/>
  <c r="L30" i="18" s="1"/>
  <c r="M77" i="12"/>
  <c r="M30" i="18" s="1"/>
  <c r="N77" i="12"/>
  <c r="N30" i="18" s="1"/>
  <c r="O77" i="12"/>
  <c r="O30" i="18" s="1"/>
  <c r="D97" i="12"/>
  <c r="D31" i="18" s="1"/>
  <c r="E97" i="12"/>
  <c r="E31" i="18" s="1"/>
  <c r="F97" i="12"/>
  <c r="F31" i="18" s="1"/>
  <c r="G97" i="12"/>
  <c r="G31" i="18" s="1"/>
  <c r="H97" i="12"/>
  <c r="H31" i="18" s="1"/>
  <c r="I97" i="12"/>
  <c r="I31" i="18" s="1"/>
  <c r="J97" i="12"/>
  <c r="J31" i="18" s="1"/>
  <c r="K97" i="12"/>
  <c r="K31" i="18" s="1"/>
  <c r="L97" i="12"/>
  <c r="L31" i="18" s="1"/>
  <c r="M97" i="12"/>
  <c r="M31" i="18" s="1"/>
  <c r="N97" i="12"/>
  <c r="N31" i="18" s="1"/>
  <c r="O97" i="12"/>
  <c r="O31" i="18" s="1"/>
  <c r="D119" i="12"/>
  <c r="D32" i="18" s="1"/>
  <c r="E119" i="12"/>
  <c r="E32" i="18" s="1"/>
  <c r="F119" i="12"/>
  <c r="F32" i="18" s="1"/>
  <c r="G119" i="12"/>
  <c r="G32" i="18" s="1"/>
  <c r="H119" i="12"/>
  <c r="H32" i="18" s="1"/>
  <c r="I119" i="12"/>
  <c r="I32" i="18" s="1"/>
  <c r="J119" i="12"/>
  <c r="J32" i="18" s="1"/>
  <c r="K119" i="12"/>
  <c r="K32" i="18" s="1"/>
  <c r="L119" i="12"/>
  <c r="L32" i="18" s="1"/>
  <c r="M119" i="12"/>
  <c r="M32" i="18" s="1"/>
  <c r="N119" i="12"/>
  <c r="N32" i="18" s="1"/>
  <c r="O119" i="12"/>
  <c r="O32" i="18" s="1"/>
  <c r="D141" i="12"/>
  <c r="D33" i="18" s="1"/>
  <c r="E141" i="12"/>
  <c r="E33" i="18" s="1"/>
  <c r="F141" i="12"/>
  <c r="F33" i="18" s="1"/>
  <c r="G141" i="12"/>
  <c r="G33" i="18" s="1"/>
  <c r="H141" i="12"/>
  <c r="H33" i="18" s="1"/>
  <c r="I141" i="12"/>
  <c r="I33" i="18" s="1"/>
  <c r="J141" i="12"/>
  <c r="J33" i="18" s="1"/>
  <c r="K141" i="12"/>
  <c r="K33" i="18" s="1"/>
  <c r="L141" i="12"/>
  <c r="L33" i="18" s="1"/>
  <c r="M141" i="12"/>
  <c r="M33" i="18" s="1"/>
  <c r="N141" i="12"/>
  <c r="N33" i="18" s="1"/>
  <c r="O141" i="12"/>
  <c r="O33" i="18" s="1"/>
  <c r="D163" i="12"/>
  <c r="D34" i="18" s="1"/>
  <c r="E163" i="12"/>
  <c r="E34" i="18" s="1"/>
  <c r="F163" i="12"/>
  <c r="F34" i="18" s="1"/>
  <c r="G163" i="12"/>
  <c r="G34" i="18" s="1"/>
  <c r="H163" i="12"/>
  <c r="H34" i="18" s="1"/>
  <c r="I163" i="12"/>
  <c r="I34" i="18" s="1"/>
  <c r="J163" i="12"/>
  <c r="J34" i="18" s="1"/>
  <c r="K163" i="12"/>
  <c r="K34" i="18" s="1"/>
  <c r="L163" i="12"/>
  <c r="L34" i="18" s="1"/>
  <c r="M163" i="12"/>
  <c r="M34" i="18" s="1"/>
  <c r="N163" i="12"/>
  <c r="N34" i="18" s="1"/>
  <c r="O163" i="12"/>
  <c r="O34" i="18" s="1"/>
  <c r="D3" i="17"/>
  <c r="E3" i="17"/>
  <c r="F3" i="17"/>
  <c r="G3" i="17"/>
  <c r="H3" i="17"/>
  <c r="I3" i="17"/>
  <c r="J3" i="17"/>
  <c r="K3" i="17"/>
  <c r="L3" i="17"/>
  <c r="M3" i="17"/>
  <c r="N3" i="17"/>
  <c r="O3" i="17"/>
  <c r="D34" i="12"/>
  <c r="D4" i="17" s="1"/>
  <c r="E34" i="12"/>
  <c r="E4" i="17" s="1"/>
  <c r="F34" i="12"/>
  <c r="F4" i="17" s="1"/>
  <c r="G34" i="12"/>
  <c r="G4" i="17" s="1"/>
  <c r="H4" i="17"/>
  <c r="I4" i="17"/>
  <c r="J4" i="17"/>
  <c r="K4" i="17"/>
  <c r="L4" i="17"/>
  <c r="M4" i="17"/>
  <c r="N4" i="17"/>
  <c r="O4" i="17"/>
  <c r="D54" i="12"/>
  <c r="D5" i="17" s="1"/>
  <c r="E54" i="12"/>
  <c r="E5" i="17" s="1"/>
  <c r="F54" i="12"/>
  <c r="F5" i="17" s="1"/>
  <c r="G54" i="12"/>
  <c r="G5" i="17" s="1"/>
  <c r="H54" i="12"/>
  <c r="H5" i="17" s="1"/>
  <c r="I54" i="12"/>
  <c r="I5" i="17" s="1"/>
  <c r="J54" i="12"/>
  <c r="J5" i="17" s="1"/>
  <c r="K54" i="12"/>
  <c r="K5" i="17" s="1"/>
  <c r="L5" i="17"/>
  <c r="M5" i="17"/>
  <c r="N5" i="17"/>
  <c r="O5" i="17"/>
  <c r="D74" i="12"/>
  <c r="D6" i="17" s="1"/>
  <c r="E74" i="12"/>
  <c r="E6" i="17" s="1"/>
  <c r="F74" i="12"/>
  <c r="F6" i="17" s="1"/>
  <c r="G74" i="12"/>
  <c r="G6" i="17" s="1"/>
  <c r="H74" i="12"/>
  <c r="H6" i="17" s="1"/>
  <c r="I74" i="12"/>
  <c r="I6" i="17" s="1"/>
  <c r="J74" i="12"/>
  <c r="J6" i="17" s="1"/>
  <c r="K74" i="12"/>
  <c r="K6" i="17" s="1"/>
  <c r="L74" i="12"/>
  <c r="L6" i="17" s="1"/>
  <c r="M74" i="12"/>
  <c r="M6" i="17" s="1"/>
  <c r="N74" i="12"/>
  <c r="N6" i="17" s="1"/>
  <c r="O74" i="12"/>
  <c r="O6" i="17" s="1"/>
  <c r="D94" i="12"/>
  <c r="D7" i="17" s="1"/>
  <c r="E94" i="12"/>
  <c r="E7" i="17" s="1"/>
  <c r="F94" i="12"/>
  <c r="F7" i="17" s="1"/>
  <c r="G94" i="12"/>
  <c r="G7" i="17" s="1"/>
  <c r="H94" i="12"/>
  <c r="H7" i="17" s="1"/>
  <c r="I94" i="12"/>
  <c r="I7" i="17" s="1"/>
  <c r="J94" i="12"/>
  <c r="J7" i="17" s="1"/>
  <c r="K94" i="12"/>
  <c r="K7" i="17" s="1"/>
  <c r="L7" i="17"/>
  <c r="M7" i="17"/>
  <c r="N7" i="17"/>
  <c r="O7" i="17"/>
  <c r="D116" i="12"/>
  <c r="D8" i="17" s="1"/>
  <c r="E116" i="12"/>
  <c r="E8" i="17" s="1"/>
  <c r="F116" i="12"/>
  <c r="F8" i="17" s="1"/>
  <c r="G116" i="12"/>
  <c r="G8" i="17" s="1"/>
  <c r="H116" i="12"/>
  <c r="H8" i="17" s="1"/>
  <c r="I116" i="12"/>
  <c r="I8" i="17" s="1"/>
  <c r="J116" i="12"/>
  <c r="J8" i="17" s="1"/>
  <c r="K116" i="12"/>
  <c r="K8" i="17" s="1"/>
  <c r="L116" i="12"/>
  <c r="L8" i="17" s="1"/>
  <c r="M116" i="12"/>
  <c r="M8" i="17" s="1"/>
  <c r="N116" i="12"/>
  <c r="N8" i="17" s="1"/>
  <c r="O116" i="12"/>
  <c r="O8" i="17" s="1"/>
  <c r="D138" i="12"/>
  <c r="D9" i="17" s="1"/>
  <c r="E138" i="12"/>
  <c r="E9" i="17" s="1"/>
  <c r="F138" i="12"/>
  <c r="F9" i="17" s="1"/>
  <c r="G138" i="12"/>
  <c r="G9" i="17" s="1"/>
  <c r="H138" i="12"/>
  <c r="H9" i="17" s="1"/>
  <c r="I138" i="12"/>
  <c r="I9" i="17" s="1"/>
  <c r="J138" i="12"/>
  <c r="J9" i="17" s="1"/>
  <c r="K138" i="12"/>
  <c r="K9" i="17" s="1"/>
  <c r="L138" i="12"/>
  <c r="L9" i="17" s="1"/>
  <c r="M138" i="12"/>
  <c r="M9" i="17" s="1"/>
  <c r="N138" i="12"/>
  <c r="N9" i="17" s="1"/>
  <c r="O138" i="12"/>
  <c r="O9" i="17" s="1"/>
  <c r="D160" i="12"/>
  <c r="D10" i="17" s="1"/>
  <c r="E160" i="12"/>
  <c r="E10" i="17" s="1"/>
  <c r="F160" i="12"/>
  <c r="F10" i="17" s="1"/>
  <c r="G160" i="12"/>
  <c r="G10" i="17" s="1"/>
  <c r="H160" i="12"/>
  <c r="H10" i="17" s="1"/>
  <c r="I160" i="12"/>
  <c r="I10" i="17" s="1"/>
  <c r="J160" i="12"/>
  <c r="J10" i="17" s="1"/>
  <c r="K160" i="12"/>
  <c r="K10" i="17" s="1"/>
  <c r="L160" i="12"/>
  <c r="L10" i="17" s="1"/>
  <c r="M160" i="12"/>
  <c r="M10" i="17" s="1"/>
  <c r="N160" i="12"/>
  <c r="N10" i="17" s="1"/>
  <c r="O160" i="12"/>
  <c r="O10" i="17" s="1"/>
  <c r="D15" i="12"/>
  <c r="D27" i="17" s="1"/>
  <c r="E15" i="12"/>
  <c r="E27" i="17" s="1"/>
  <c r="F15" i="12"/>
  <c r="F27" i="17" s="1"/>
  <c r="G15" i="12"/>
  <c r="G27" i="17" s="1"/>
  <c r="H27" i="17"/>
  <c r="I27" i="17"/>
  <c r="J27" i="17"/>
  <c r="K27" i="17"/>
  <c r="L27" i="17"/>
  <c r="M27" i="17"/>
  <c r="N27" i="17"/>
  <c r="O27" i="17"/>
  <c r="D35" i="12"/>
  <c r="D28" i="17" s="1"/>
  <c r="E35" i="12"/>
  <c r="E28" i="17" s="1"/>
  <c r="F35" i="12"/>
  <c r="F28" i="17" s="1"/>
  <c r="G35" i="12"/>
  <c r="G28" i="17" s="1"/>
  <c r="H35" i="12"/>
  <c r="H28" i="17" s="1"/>
  <c r="I35" i="12"/>
  <c r="I28" i="17" s="1"/>
  <c r="J35" i="12"/>
  <c r="J28" i="17" s="1"/>
  <c r="K35" i="12"/>
  <c r="K28" i="17" s="1"/>
  <c r="L35" i="12"/>
  <c r="L28" i="17" s="1"/>
  <c r="M35" i="12"/>
  <c r="M28" i="17" s="1"/>
  <c r="N35" i="12"/>
  <c r="N28" i="17" s="1"/>
  <c r="O35" i="12"/>
  <c r="O28" i="17" s="1"/>
  <c r="D55" i="12"/>
  <c r="D29" i="17" s="1"/>
  <c r="E55" i="12"/>
  <c r="E29" i="17" s="1"/>
  <c r="F55" i="12"/>
  <c r="F29" i="17" s="1"/>
  <c r="G55" i="12"/>
  <c r="G29" i="17" s="1"/>
  <c r="H55" i="12"/>
  <c r="H29" i="17" s="1"/>
  <c r="I55" i="12"/>
  <c r="I29" i="17" s="1"/>
  <c r="J55" i="12"/>
  <c r="J29" i="17" s="1"/>
  <c r="K55" i="12"/>
  <c r="K29" i="17" s="1"/>
  <c r="L55" i="12"/>
  <c r="L29" i="17" s="1"/>
  <c r="M55" i="12"/>
  <c r="M29" i="17" s="1"/>
  <c r="N55" i="12"/>
  <c r="N29" i="17" s="1"/>
  <c r="O55" i="12"/>
  <c r="O29" i="17" s="1"/>
  <c r="D75" i="12"/>
  <c r="D30" i="17" s="1"/>
  <c r="E75" i="12"/>
  <c r="E30" i="17" s="1"/>
  <c r="F75" i="12"/>
  <c r="F30" i="17" s="1"/>
  <c r="G75" i="12"/>
  <c r="G30" i="17" s="1"/>
  <c r="H75" i="12"/>
  <c r="H30" i="17" s="1"/>
  <c r="I75" i="12"/>
  <c r="I30" i="17" s="1"/>
  <c r="J75" i="12"/>
  <c r="J30" i="17" s="1"/>
  <c r="K75" i="12"/>
  <c r="K30" i="17" s="1"/>
  <c r="L75" i="12"/>
  <c r="L30" i="17" s="1"/>
  <c r="M75" i="12"/>
  <c r="M30" i="17" s="1"/>
  <c r="N75" i="12"/>
  <c r="N30" i="17" s="1"/>
  <c r="O75" i="12"/>
  <c r="O30" i="17" s="1"/>
  <c r="D95" i="12"/>
  <c r="D31" i="17" s="1"/>
  <c r="E95" i="12"/>
  <c r="E31" i="17" s="1"/>
  <c r="F95" i="12"/>
  <c r="F31" i="17" s="1"/>
  <c r="G95" i="12"/>
  <c r="G31" i="17" s="1"/>
  <c r="H95" i="12"/>
  <c r="H31" i="17" s="1"/>
  <c r="I95" i="12"/>
  <c r="I31" i="17" s="1"/>
  <c r="J95" i="12"/>
  <c r="J31" i="17" s="1"/>
  <c r="K95" i="12"/>
  <c r="K31" i="17" s="1"/>
  <c r="L95" i="12"/>
  <c r="L31" i="17" s="1"/>
  <c r="M95" i="12"/>
  <c r="M31" i="17" s="1"/>
  <c r="N95" i="12"/>
  <c r="N31" i="17" s="1"/>
  <c r="O95" i="12"/>
  <c r="O31" i="17" s="1"/>
  <c r="D117" i="12"/>
  <c r="D32" i="17" s="1"/>
  <c r="E117" i="12"/>
  <c r="E32" i="17" s="1"/>
  <c r="F117" i="12"/>
  <c r="F32" i="17" s="1"/>
  <c r="G117" i="12"/>
  <c r="G32" i="17" s="1"/>
  <c r="H117" i="12"/>
  <c r="H32" i="17" s="1"/>
  <c r="I117" i="12"/>
  <c r="I32" i="17" s="1"/>
  <c r="J117" i="12"/>
  <c r="J32" i="17" s="1"/>
  <c r="K117" i="12"/>
  <c r="K32" i="17" s="1"/>
  <c r="L117" i="12"/>
  <c r="L32" i="17" s="1"/>
  <c r="M117" i="12"/>
  <c r="M32" i="17" s="1"/>
  <c r="N117" i="12"/>
  <c r="N32" i="17" s="1"/>
  <c r="O117" i="12"/>
  <c r="O32" i="17" s="1"/>
  <c r="D139" i="12"/>
  <c r="D33" i="17" s="1"/>
  <c r="E139" i="12"/>
  <c r="E33" i="17" s="1"/>
  <c r="F139" i="12"/>
  <c r="F33" i="17" s="1"/>
  <c r="H139" i="12"/>
  <c r="H33" i="17" s="1"/>
  <c r="I139" i="12"/>
  <c r="I33" i="17" s="1"/>
  <c r="J139" i="12"/>
  <c r="J33" i="17" s="1"/>
  <c r="K139" i="12"/>
  <c r="K33" i="17" s="1"/>
  <c r="L139" i="12"/>
  <c r="L33" i="17" s="1"/>
  <c r="M139" i="12"/>
  <c r="M33" i="17" s="1"/>
  <c r="N139" i="12"/>
  <c r="N33" i="17" s="1"/>
  <c r="O139" i="12"/>
  <c r="O33" i="17" s="1"/>
  <c r="D161" i="12"/>
  <c r="D34" i="17" s="1"/>
  <c r="E161" i="12"/>
  <c r="E34" i="17" s="1"/>
  <c r="F161" i="12"/>
  <c r="F34" i="17" s="1"/>
  <c r="G161" i="12"/>
  <c r="G34" i="17" s="1"/>
  <c r="H161" i="12"/>
  <c r="H34" i="17" s="1"/>
  <c r="I161" i="12"/>
  <c r="I34" i="17" s="1"/>
  <c r="J161" i="12"/>
  <c r="J34" i="17" s="1"/>
  <c r="K161" i="12"/>
  <c r="K34" i="17" s="1"/>
  <c r="L161" i="12"/>
  <c r="L34" i="17" s="1"/>
  <c r="M161" i="12"/>
  <c r="M34" i="17" s="1"/>
  <c r="N161" i="12"/>
  <c r="N34" i="17" s="1"/>
  <c r="O161" i="12"/>
  <c r="O34" i="17" s="1"/>
  <c r="D8" i="22"/>
  <c r="E8" i="22"/>
  <c r="F8" i="22"/>
  <c r="G8" i="22"/>
  <c r="H8" i="22"/>
  <c r="I8" i="22"/>
  <c r="J8" i="22"/>
  <c r="K8" i="22"/>
  <c r="L8" i="22"/>
  <c r="M8" i="22"/>
  <c r="N8" i="22"/>
  <c r="O8" i="22"/>
  <c r="D136" i="12"/>
  <c r="D9" i="22" s="1"/>
  <c r="E136" i="12"/>
  <c r="E9" i="22" s="1"/>
  <c r="F136" i="12"/>
  <c r="F9" i="22" s="1"/>
  <c r="G136" i="12"/>
  <c r="G9" i="22" s="1"/>
  <c r="H136" i="12"/>
  <c r="H9" i="22" s="1"/>
  <c r="I136" i="12"/>
  <c r="I9" i="22" s="1"/>
  <c r="J136" i="12"/>
  <c r="J9" i="22" s="1"/>
  <c r="K136" i="12"/>
  <c r="K9" i="22" s="1"/>
  <c r="L136" i="12"/>
  <c r="L9" i="22" s="1"/>
  <c r="M136" i="12"/>
  <c r="M9" i="22" s="1"/>
  <c r="N136" i="12"/>
  <c r="N9" i="22" s="1"/>
  <c r="O136" i="12"/>
  <c r="O9" i="22" s="1"/>
  <c r="D158" i="12"/>
  <c r="D10" i="22" s="1"/>
  <c r="E158" i="12"/>
  <c r="E10" i="22" s="1"/>
  <c r="F158" i="12"/>
  <c r="F10" i="22" s="1"/>
  <c r="H158" i="12"/>
  <c r="H10" i="22" s="1"/>
  <c r="I158" i="12"/>
  <c r="I10" i="22" s="1"/>
  <c r="J158" i="12"/>
  <c r="J10" i="22" s="1"/>
  <c r="K158" i="12"/>
  <c r="K10" i="22" s="1"/>
  <c r="L158" i="12"/>
  <c r="L10" i="22" s="1"/>
  <c r="M158" i="12"/>
  <c r="M10" i="22" s="1"/>
  <c r="N158" i="12"/>
  <c r="N10" i="22" s="1"/>
  <c r="O158" i="12"/>
  <c r="O10" i="22" s="1"/>
  <c r="D32" i="22"/>
  <c r="E32" i="22"/>
  <c r="F32" i="22"/>
  <c r="G32" i="22"/>
  <c r="H32" i="22"/>
  <c r="I32" i="22"/>
  <c r="J32" i="22"/>
  <c r="K32" i="22"/>
  <c r="L32" i="22"/>
  <c r="M32" i="22"/>
  <c r="N32" i="22"/>
  <c r="O32" i="22"/>
  <c r="D137" i="12"/>
  <c r="D33" i="22" s="1"/>
  <c r="E137" i="12"/>
  <c r="E33" i="22" s="1"/>
  <c r="F137" i="12"/>
  <c r="F33" i="22" s="1"/>
  <c r="G137" i="12"/>
  <c r="G33" i="22" s="1"/>
  <c r="H137" i="12"/>
  <c r="H33" i="22" s="1"/>
  <c r="I137" i="12"/>
  <c r="I33" i="22" s="1"/>
  <c r="J137" i="12"/>
  <c r="J33" i="22" s="1"/>
  <c r="K137" i="12"/>
  <c r="K33" i="22" s="1"/>
  <c r="L137" i="12"/>
  <c r="L33" i="22" s="1"/>
  <c r="M137" i="12"/>
  <c r="M33" i="22" s="1"/>
  <c r="N137" i="12"/>
  <c r="N33" i="22" s="1"/>
  <c r="O137" i="12"/>
  <c r="O33" i="22" s="1"/>
  <c r="D159" i="12"/>
  <c r="D34" i="22" s="1"/>
  <c r="E159" i="12"/>
  <c r="E34" i="22" s="1"/>
  <c r="F159" i="12"/>
  <c r="F34" i="22" s="1"/>
  <c r="G159" i="12"/>
  <c r="G34" i="22" s="1"/>
  <c r="H159" i="12"/>
  <c r="H34" i="22" s="1"/>
  <c r="I159" i="12"/>
  <c r="I34" i="22" s="1"/>
  <c r="J159" i="12"/>
  <c r="J34" i="22" s="1"/>
  <c r="K159" i="12"/>
  <c r="K34" i="22" s="1"/>
  <c r="L159" i="12"/>
  <c r="L34" i="22" s="1"/>
  <c r="M159" i="12"/>
  <c r="M34" i="22" s="1"/>
  <c r="N159" i="12"/>
  <c r="N34" i="22" s="1"/>
  <c r="O159" i="12"/>
  <c r="O34" i="22" s="1"/>
  <c r="D12" i="12"/>
  <c r="D3" i="16" s="1"/>
  <c r="E12" i="12"/>
  <c r="E3" i="16" s="1"/>
  <c r="F12" i="12"/>
  <c r="F3" i="16" s="1"/>
  <c r="G12" i="12"/>
  <c r="G3" i="16" s="1"/>
  <c r="H12" i="12"/>
  <c r="H3" i="16" s="1"/>
  <c r="I12" i="12"/>
  <c r="I3" i="16" s="1"/>
  <c r="J12" i="12"/>
  <c r="J3" i="16" s="1"/>
  <c r="K12" i="12"/>
  <c r="K3" i="16" s="1"/>
  <c r="L12" i="12"/>
  <c r="L3" i="16" s="1"/>
  <c r="M12" i="12"/>
  <c r="M3" i="16" s="1"/>
  <c r="N12" i="12"/>
  <c r="N3" i="16" s="1"/>
  <c r="O12" i="12"/>
  <c r="O3" i="16" s="1"/>
  <c r="D32" i="12"/>
  <c r="D4" i="16" s="1"/>
  <c r="E32" i="12"/>
  <c r="E4" i="16" s="1"/>
  <c r="F32" i="12"/>
  <c r="F4" i="16" s="1"/>
  <c r="G32" i="12"/>
  <c r="G4" i="16" s="1"/>
  <c r="H32" i="12"/>
  <c r="H4" i="16" s="1"/>
  <c r="I32" i="12"/>
  <c r="I4" i="16" s="1"/>
  <c r="J32" i="12"/>
  <c r="J4" i="16" s="1"/>
  <c r="K32" i="12"/>
  <c r="K4" i="16" s="1"/>
  <c r="L32" i="12"/>
  <c r="L4" i="16" s="1"/>
  <c r="M32" i="12"/>
  <c r="M4" i="16" s="1"/>
  <c r="N32" i="12"/>
  <c r="N4" i="16" s="1"/>
  <c r="O32" i="12"/>
  <c r="O4" i="16" s="1"/>
  <c r="D52" i="12"/>
  <c r="D5" i="16" s="1"/>
  <c r="E52" i="12"/>
  <c r="E5" i="16" s="1"/>
  <c r="F52" i="12"/>
  <c r="F5" i="16" s="1"/>
  <c r="G52" i="12"/>
  <c r="G5" i="16" s="1"/>
  <c r="H52" i="12"/>
  <c r="H5" i="16" s="1"/>
  <c r="I52" i="12"/>
  <c r="I5" i="16" s="1"/>
  <c r="J52" i="12"/>
  <c r="J5" i="16" s="1"/>
  <c r="K52" i="12"/>
  <c r="K5" i="16" s="1"/>
  <c r="L52" i="12"/>
  <c r="L5" i="16" s="1"/>
  <c r="M52" i="12"/>
  <c r="M5" i="16" s="1"/>
  <c r="N52" i="12"/>
  <c r="N5" i="16" s="1"/>
  <c r="O52" i="12"/>
  <c r="O5" i="16" s="1"/>
  <c r="D72" i="12"/>
  <c r="D6" i="16" s="1"/>
  <c r="E72" i="12"/>
  <c r="E6" i="16" s="1"/>
  <c r="F72" i="12"/>
  <c r="F6" i="16" s="1"/>
  <c r="G72" i="12"/>
  <c r="G6" i="16" s="1"/>
  <c r="H72" i="12"/>
  <c r="H6" i="16" s="1"/>
  <c r="I72" i="12"/>
  <c r="I6" i="16" s="1"/>
  <c r="J72" i="12"/>
  <c r="J6" i="16" s="1"/>
  <c r="K72" i="12"/>
  <c r="K6" i="16" s="1"/>
  <c r="L72" i="12"/>
  <c r="L6" i="16" s="1"/>
  <c r="M72" i="12"/>
  <c r="M6" i="16" s="1"/>
  <c r="N72" i="12"/>
  <c r="N6" i="16" s="1"/>
  <c r="O72" i="12"/>
  <c r="O6" i="16" s="1"/>
  <c r="D92" i="12"/>
  <c r="D7" i="16" s="1"/>
  <c r="E92" i="12"/>
  <c r="E7" i="16" s="1"/>
  <c r="F92" i="12"/>
  <c r="F7" i="16" s="1"/>
  <c r="G92" i="12"/>
  <c r="G7" i="16" s="1"/>
  <c r="H92" i="12"/>
  <c r="H7" i="16" s="1"/>
  <c r="I92" i="12"/>
  <c r="I7" i="16" s="1"/>
  <c r="J92" i="12"/>
  <c r="J7" i="16" s="1"/>
  <c r="K92" i="12"/>
  <c r="K7" i="16" s="1"/>
  <c r="L92" i="12"/>
  <c r="L7" i="16" s="1"/>
  <c r="M92" i="12"/>
  <c r="M7" i="16" s="1"/>
  <c r="N92" i="12"/>
  <c r="N7" i="16" s="1"/>
  <c r="O92" i="12"/>
  <c r="O7" i="16" s="1"/>
  <c r="D112" i="12"/>
  <c r="D8" i="16" s="1"/>
  <c r="E112" i="12"/>
  <c r="E8" i="16" s="1"/>
  <c r="F112" i="12"/>
  <c r="F8" i="16" s="1"/>
  <c r="H112" i="12"/>
  <c r="H8" i="16" s="1"/>
  <c r="I112" i="12"/>
  <c r="I8" i="16" s="1"/>
  <c r="J112" i="12"/>
  <c r="J8" i="16" s="1"/>
  <c r="K112" i="12"/>
  <c r="K8" i="16" s="1"/>
  <c r="L112" i="12"/>
  <c r="L8" i="16" s="1"/>
  <c r="M112" i="12"/>
  <c r="M8" i="16" s="1"/>
  <c r="N112" i="12"/>
  <c r="N8" i="16" s="1"/>
  <c r="O112" i="12"/>
  <c r="O8" i="16" s="1"/>
  <c r="D134" i="12"/>
  <c r="D9" i="16" s="1"/>
  <c r="E134" i="12"/>
  <c r="E9" i="16" s="1"/>
  <c r="F134" i="12"/>
  <c r="F9" i="16" s="1"/>
  <c r="G134" i="12"/>
  <c r="G9" i="16" s="1"/>
  <c r="H134" i="12"/>
  <c r="H9" i="16" s="1"/>
  <c r="I134" i="12"/>
  <c r="I9" i="16" s="1"/>
  <c r="J134" i="12"/>
  <c r="J9" i="16" s="1"/>
  <c r="K134" i="12"/>
  <c r="K9" i="16" s="1"/>
  <c r="L134" i="12"/>
  <c r="L9" i="16" s="1"/>
  <c r="M134" i="12"/>
  <c r="M9" i="16" s="1"/>
  <c r="N134" i="12"/>
  <c r="N9" i="16" s="1"/>
  <c r="O134" i="12"/>
  <c r="O9" i="16" s="1"/>
  <c r="D156" i="12"/>
  <c r="D10" i="16" s="1"/>
  <c r="E156" i="12"/>
  <c r="E10" i="16" s="1"/>
  <c r="F156" i="12"/>
  <c r="F10" i="16" s="1"/>
  <c r="G156" i="12"/>
  <c r="G10" i="16" s="1"/>
  <c r="H156" i="12"/>
  <c r="H10" i="16" s="1"/>
  <c r="I156" i="12"/>
  <c r="I10" i="16" s="1"/>
  <c r="J156" i="12"/>
  <c r="J10" i="16" s="1"/>
  <c r="K156" i="12"/>
  <c r="K10" i="16" s="1"/>
  <c r="L156" i="12"/>
  <c r="L10" i="16" s="1"/>
  <c r="M156" i="12"/>
  <c r="M10" i="16" s="1"/>
  <c r="N156" i="12"/>
  <c r="N10" i="16" s="1"/>
  <c r="O156" i="12"/>
  <c r="O10" i="16" s="1"/>
  <c r="D13" i="12"/>
  <c r="D27" i="16" s="1"/>
  <c r="E13" i="12"/>
  <c r="E27" i="16" s="1"/>
  <c r="F13" i="12"/>
  <c r="F27" i="16" s="1"/>
  <c r="G13" i="12"/>
  <c r="G27" i="16" s="1"/>
  <c r="H13" i="12"/>
  <c r="H27" i="16" s="1"/>
  <c r="I13" i="12"/>
  <c r="I27" i="16" s="1"/>
  <c r="J13" i="12"/>
  <c r="J27" i="16" s="1"/>
  <c r="K13" i="12"/>
  <c r="K27" i="16" s="1"/>
  <c r="L13" i="12"/>
  <c r="L27" i="16" s="1"/>
  <c r="M13" i="12"/>
  <c r="M27" i="16" s="1"/>
  <c r="N13" i="12"/>
  <c r="N27" i="16" s="1"/>
  <c r="O13" i="12"/>
  <c r="O27" i="16" s="1"/>
  <c r="D33" i="12"/>
  <c r="D28" i="16" s="1"/>
  <c r="E33" i="12"/>
  <c r="E28" i="16" s="1"/>
  <c r="F33" i="12"/>
  <c r="F28" i="16" s="1"/>
  <c r="G33" i="12"/>
  <c r="G28" i="16" s="1"/>
  <c r="H33" i="12"/>
  <c r="H28" i="16"/>
  <c r="I33" i="12"/>
  <c r="I28" i="16" s="1"/>
  <c r="J33" i="12"/>
  <c r="J28" i="16" s="1"/>
  <c r="K33" i="12"/>
  <c r="K28" i="16" s="1"/>
  <c r="L33" i="12"/>
  <c r="L28" i="16"/>
  <c r="M33" i="12"/>
  <c r="M28" i="16" s="1"/>
  <c r="N33" i="12"/>
  <c r="N28" i="16" s="1"/>
  <c r="O33" i="12"/>
  <c r="O28" i="16" s="1"/>
  <c r="D53" i="12"/>
  <c r="D29" i="16"/>
  <c r="E53" i="12"/>
  <c r="E29" i="16" s="1"/>
  <c r="F53" i="12"/>
  <c r="F29" i="16" s="1"/>
  <c r="G53" i="12"/>
  <c r="G29" i="16" s="1"/>
  <c r="H53" i="12"/>
  <c r="H29" i="16"/>
  <c r="I53" i="12"/>
  <c r="I29" i="16" s="1"/>
  <c r="J53" i="12"/>
  <c r="J29" i="16" s="1"/>
  <c r="K53" i="12"/>
  <c r="K29" i="16" s="1"/>
  <c r="L53" i="12"/>
  <c r="L29" i="16"/>
  <c r="M53" i="12"/>
  <c r="M29" i="16" s="1"/>
  <c r="N53" i="12"/>
  <c r="N29" i="16" s="1"/>
  <c r="O53" i="12"/>
  <c r="O29" i="16" s="1"/>
  <c r="D73" i="12"/>
  <c r="D30" i="16"/>
  <c r="E73" i="12"/>
  <c r="E30" i="16" s="1"/>
  <c r="F73" i="12"/>
  <c r="F30" i="16" s="1"/>
  <c r="G73" i="12"/>
  <c r="G30" i="16" s="1"/>
  <c r="H73" i="12"/>
  <c r="H30" i="16"/>
  <c r="I73" i="12"/>
  <c r="I30" i="16" s="1"/>
  <c r="J73" i="12"/>
  <c r="J30" i="16" s="1"/>
  <c r="K73" i="12"/>
  <c r="K30" i="16" s="1"/>
  <c r="L73" i="12"/>
  <c r="L30" i="16"/>
  <c r="M73" i="12"/>
  <c r="M30" i="16" s="1"/>
  <c r="N73" i="12"/>
  <c r="N30" i="16" s="1"/>
  <c r="O73" i="12"/>
  <c r="O30" i="16" s="1"/>
  <c r="D93" i="12"/>
  <c r="D31" i="16"/>
  <c r="E93" i="12"/>
  <c r="E31" i="16" s="1"/>
  <c r="F93" i="12"/>
  <c r="F31" i="16" s="1"/>
  <c r="G93" i="12"/>
  <c r="G31" i="16" s="1"/>
  <c r="H93" i="12"/>
  <c r="H31" i="16"/>
  <c r="I93" i="12"/>
  <c r="I31" i="16" s="1"/>
  <c r="J93" i="12"/>
  <c r="J31" i="16" s="1"/>
  <c r="K93" i="12"/>
  <c r="K31" i="16" s="1"/>
  <c r="L93" i="12"/>
  <c r="L31" i="16"/>
  <c r="M93" i="12"/>
  <c r="M31" i="16" s="1"/>
  <c r="N93" i="12"/>
  <c r="N31" i="16" s="1"/>
  <c r="O93" i="12"/>
  <c r="O31" i="16" s="1"/>
  <c r="D113" i="12"/>
  <c r="D32" i="16"/>
  <c r="E113" i="12"/>
  <c r="E32" i="16" s="1"/>
  <c r="F113" i="12"/>
  <c r="F32" i="16" s="1"/>
  <c r="H113" i="12"/>
  <c r="H32" i="16" s="1"/>
  <c r="I113" i="12"/>
  <c r="I32" i="16"/>
  <c r="J113" i="12"/>
  <c r="J32" i="16" s="1"/>
  <c r="K113" i="12"/>
  <c r="K32" i="16" s="1"/>
  <c r="L113" i="12"/>
  <c r="L32" i="16" s="1"/>
  <c r="M113" i="12"/>
  <c r="M32" i="16"/>
  <c r="N113" i="12"/>
  <c r="N32" i="16" s="1"/>
  <c r="O113" i="12"/>
  <c r="O32" i="16" s="1"/>
  <c r="D135" i="12"/>
  <c r="D33" i="16" s="1"/>
  <c r="E135" i="12"/>
  <c r="E33" i="16" s="1"/>
  <c r="F135" i="12"/>
  <c r="F33" i="16" s="1"/>
  <c r="G135" i="12"/>
  <c r="G33" i="16" s="1"/>
  <c r="H135" i="12"/>
  <c r="H33" i="16" s="1"/>
  <c r="I135" i="12"/>
  <c r="I33" i="16" s="1"/>
  <c r="J135" i="12"/>
  <c r="J33" i="16" s="1"/>
  <c r="K135" i="12"/>
  <c r="K33" i="16" s="1"/>
  <c r="L135" i="12"/>
  <c r="L33" i="16" s="1"/>
  <c r="M135" i="12"/>
  <c r="M33" i="16" s="1"/>
  <c r="N135" i="12"/>
  <c r="N33" i="16" s="1"/>
  <c r="O135" i="12"/>
  <c r="O33" i="16" s="1"/>
  <c r="D157" i="12"/>
  <c r="D34" i="16" s="1"/>
  <c r="E157" i="12"/>
  <c r="E34" i="16"/>
  <c r="F157" i="12"/>
  <c r="F34" i="16" s="1"/>
  <c r="G157" i="12"/>
  <c r="G34" i="16" s="1"/>
  <c r="H157" i="12"/>
  <c r="H34" i="16" s="1"/>
  <c r="I157" i="12"/>
  <c r="I34" i="16"/>
  <c r="J157" i="12"/>
  <c r="J34" i="16" s="1"/>
  <c r="K157" i="12"/>
  <c r="K34" i="16" s="1"/>
  <c r="L157" i="12"/>
  <c r="L34" i="16" s="1"/>
  <c r="M157" i="12"/>
  <c r="M34" i="16"/>
  <c r="N157" i="12"/>
  <c r="N34" i="16" s="1"/>
  <c r="O157" i="12"/>
  <c r="O34" i="16" s="1"/>
  <c r="D10" i="12"/>
  <c r="D3" i="15" s="1"/>
  <c r="E10" i="12"/>
  <c r="E3" i="15"/>
  <c r="F10" i="12"/>
  <c r="F3" i="15" s="1"/>
  <c r="G10" i="12"/>
  <c r="G3" i="15" s="1"/>
  <c r="H10" i="12"/>
  <c r="H3" i="15" s="1"/>
  <c r="I10" i="12"/>
  <c r="I3" i="15"/>
  <c r="J10" i="12"/>
  <c r="J3" i="15" s="1"/>
  <c r="K10" i="12"/>
  <c r="K3" i="15" s="1"/>
  <c r="L10" i="12"/>
  <c r="L3" i="15" s="1"/>
  <c r="M10" i="12"/>
  <c r="M3" i="15"/>
  <c r="N10" i="12"/>
  <c r="N3" i="15" s="1"/>
  <c r="O10" i="12"/>
  <c r="O3" i="15" s="1"/>
  <c r="D30" i="12"/>
  <c r="D4" i="15" s="1"/>
  <c r="E30" i="12"/>
  <c r="E4" i="15"/>
  <c r="F30" i="12"/>
  <c r="F4" i="15" s="1"/>
  <c r="G30" i="12"/>
  <c r="G4" i="15" s="1"/>
  <c r="H30" i="12"/>
  <c r="H4" i="15" s="1"/>
  <c r="I30" i="12"/>
  <c r="I4" i="15"/>
  <c r="J30" i="12"/>
  <c r="J4" i="15" s="1"/>
  <c r="K30" i="12"/>
  <c r="K4" i="15" s="1"/>
  <c r="L30" i="12"/>
  <c r="L4" i="15" s="1"/>
  <c r="M30" i="12"/>
  <c r="M4" i="15"/>
  <c r="N30" i="12"/>
  <c r="N4" i="15" s="1"/>
  <c r="O30" i="12"/>
  <c r="O4" i="15" s="1"/>
  <c r="D50" i="12"/>
  <c r="D5" i="15" s="1"/>
  <c r="E50" i="12"/>
  <c r="E5" i="15"/>
  <c r="F50" i="12"/>
  <c r="F5" i="15" s="1"/>
  <c r="G50" i="12"/>
  <c r="G5" i="15" s="1"/>
  <c r="H50" i="12"/>
  <c r="H5" i="15" s="1"/>
  <c r="I50" i="12"/>
  <c r="I5" i="15"/>
  <c r="J50" i="12"/>
  <c r="J5" i="15" s="1"/>
  <c r="K50" i="12"/>
  <c r="K5" i="15" s="1"/>
  <c r="L50" i="12"/>
  <c r="L5" i="15" s="1"/>
  <c r="M50" i="12"/>
  <c r="M5" i="15"/>
  <c r="N50" i="12"/>
  <c r="N5" i="15" s="1"/>
  <c r="O50" i="12"/>
  <c r="O5" i="15" s="1"/>
  <c r="D70" i="12"/>
  <c r="D6" i="15" s="1"/>
  <c r="E70" i="12"/>
  <c r="E6" i="15"/>
  <c r="F70" i="12"/>
  <c r="F6" i="15" s="1"/>
  <c r="G70" i="12"/>
  <c r="G6" i="15" s="1"/>
  <c r="H70" i="12"/>
  <c r="H6" i="15" s="1"/>
  <c r="I70" i="12"/>
  <c r="I6" i="15"/>
  <c r="J70" i="12"/>
  <c r="J6" i="15" s="1"/>
  <c r="K70" i="12"/>
  <c r="K6" i="15" s="1"/>
  <c r="L70" i="12"/>
  <c r="L6" i="15" s="1"/>
  <c r="M70" i="12"/>
  <c r="M6" i="15"/>
  <c r="N70" i="12"/>
  <c r="N6" i="15" s="1"/>
  <c r="O70" i="12"/>
  <c r="O6" i="15" s="1"/>
  <c r="D90" i="12"/>
  <c r="D7" i="15" s="1"/>
  <c r="E90" i="12"/>
  <c r="E7" i="15"/>
  <c r="F90" i="12"/>
  <c r="F7" i="15" s="1"/>
  <c r="G90" i="12"/>
  <c r="G7" i="15" s="1"/>
  <c r="H90" i="12"/>
  <c r="H7" i="15" s="1"/>
  <c r="I90" i="12"/>
  <c r="I7" i="15"/>
  <c r="J90" i="12"/>
  <c r="J7" i="15" s="1"/>
  <c r="K90" i="12"/>
  <c r="K7" i="15" s="1"/>
  <c r="L90" i="12"/>
  <c r="L7" i="15" s="1"/>
  <c r="M90" i="12"/>
  <c r="M7" i="15"/>
  <c r="N90" i="12"/>
  <c r="N7" i="15" s="1"/>
  <c r="O90" i="12"/>
  <c r="O7" i="15" s="1"/>
  <c r="D110" i="12"/>
  <c r="D8" i="15" s="1"/>
  <c r="E110" i="12"/>
  <c r="E8" i="15"/>
  <c r="F110" i="12"/>
  <c r="F8" i="15" s="1"/>
  <c r="H110" i="12"/>
  <c r="H8" i="15" s="1"/>
  <c r="I110" i="12"/>
  <c r="I8" i="15" s="1"/>
  <c r="J110" i="12"/>
  <c r="J8" i="15"/>
  <c r="K110" i="12"/>
  <c r="K8" i="15" s="1"/>
  <c r="L110" i="12"/>
  <c r="L8" i="15" s="1"/>
  <c r="M110" i="12"/>
  <c r="M8" i="15" s="1"/>
  <c r="N110" i="12"/>
  <c r="N8" i="15"/>
  <c r="O110" i="12"/>
  <c r="O8" i="15" s="1"/>
  <c r="D132" i="12"/>
  <c r="D9" i="15" s="1"/>
  <c r="E132" i="12"/>
  <c r="E9" i="15" s="1"/>
  <c r="F132" i="12"/>
  <c r="F9" i="15" s="1"/>
  <c r="G132" i="12"/>
  <c r="G9" i="15" s="1"/>
  <c r="H132" i="12"/>
  <c r="H9" i="15" s="1"/>
  <c r="I132" i="12"/>
  <c r="I9" i="15" s="1"/>
  <c r="J132" i="12"/>
  <c r="J9" i="15" s="1"/>
  <c r="K132" i="12"/>
  <c r="K9" i="15" s="1"/>
  <c r="L132" i="12"/>
  <c r="L9" i="15" s="1"/>
  <c r="M132" i="12"/>
  <c r="M9" i="15" s="1"/>
  <c r="N132" i="12"/>
  <c r="N9" i="15" s="1"/>
  <c r="O132" i="12"/>
  <c r="O9" i="15" s="1"/>
  <c r="D154" i="12"/>
  <c r="D10" i="15" s="1"/>
  <c r="E154" i="12"/>
  <c r="E10" i="15" s="1"/>
  <c r="F154" i="12"/>
  <c r="F10" i="15"/>
  <c r="G154" i="12"/>
  <c r="G10" i="15" s="1"/>
  <c r="H154" i="12"/>
  <c r="H10" i="15" s="1"/>
  <c r="I154" i="12"/>
  <c r="I10" i="15" s="1"/>
  <c r="J154" i="12"/>
  <c r="J10" i="15"/>
  <c r="K154" i="12"/>
  <c r="K10" i="15" s="1"/>
  <c r="L154" i="12"/>
  <c r="L10" i="15" s="1"/>
  <c r="M154" i="12"/>
  <c r="M10" i="15" s="1"/>
  <c r="N154" i="12"/>
  <c r="N10" i="15"/>
  <c r="O154" i="12"/>
  <c r="O10" i="15" s="1"/>
  <c r="D11" i="12"/>
  <c r="D27" i="15" s="1"/>
  <c r="E11" i="12"/>
  <c r="E27" i="15" s="1"/>
  <c r="F11" i="12"/>
  <c r="F27" i="15"/>
  <c r="G11" i="12"/>
  <c r="G27" i="15" s="1"/>
  <c r="H11" i="12"/>
  <c r="H27" i="15" s="1"/>
  <c r="I11" i="12"/>
  <c r="I27" i="15" s="1"/>
  <c r="J11" i="12"/>
  <c r="J27" i="15"/>
  <c r="K11" i="12"/>
  <c r="K27" i="15" s="1"/>
  <c r="L11" i="12"/>
  <c r="L27" i="15" s="1"/>
  <c r="M11" i="12"/>
  <c r="M27" i="15" s="1"/>
  <c r="N11" i="12"/>
  <c r="N27" i="15"/>
  <c r="O11" i="12"/>
  <c r="O27" i="15" s="1"/>
  <c r="D31" i="12"/>
  <c r="D28" i="15" s="1"/>
  <c r="E31" i="12"/>
  <c r="E28" i="15" s="1"/>
  <c r="F31" i="12"/>
  <c r="F28" i="15"/>
  <c r="G31" i="12"/>
  <c r="G28" i="15" s="1"/>
  <c r="H31" i="12"/>
  <c r="H28" i="15" s="1"/>
  <c r="I31" i="12"/>
  <c r="I28" i="15" s="1"/>
  <c r="J31" i="12"/>
  <c r="J28" i="15"/>
  <c r="K31" i="12"/>
  <c r="K28" i="15" s="1"/>
  <c r="L31" i="12"/>
  <c r="L28" i="15" s="1"/>
  <c r="M31" i="12"/>
  <c r="M28" i="15" s="1"/>
  <c r="N31" i="12"/>
  <c r="N28" i="15"/>
  <c r="O31" i="12"/>
  <c r="O28" i="15" s="1"/>
  <c r="D51" i="12"/>
  <c r="D29" i="15" s="1"/>
  <c r="E51" i="12"/>
  <c r="E29" i="15" s="1"/>
  <c r="F51" i="12"/>
  <c r="F29" i="15"/>
  <c r="G51" i="12"/>
  <c r="G29" i="15" s="1"/>
  <c r="H51" i="12"/>
  <c r="H29" i="15" s="1"/>
  <c r="I51" i="12"/>
  <c r="I29" i="15" s="1"/>
  <c r="J51" i="12"/>
  <c r="J29" i="15"/>
  <c r="K51" i="12"/>
  <c r="K29" i="15" s="1"/>
  <c r="L51" i="12"/>
  <c r="L29" i="15" s="1"/>
  <c r="M51" i="12"/>
  <c r="M29" i="15" s="1"/>
  <c r="N51" i="12"/>
  <c r="N29" i="15" s="1"/>
  <c r="O51" i="12"/>
  <c r="O29" i="15" s="1"/>
  <c r="D71" i="12"/>
  <c r="D30" i="15"/>
  <c r="E71" i="12"/>
  <c r="E30" i="15" s="1"/>
  <c r="F71" i="12"/>
  <c r="F30" i="15" s="1"/>
  <c r="G71" i="12"/>
  <c r="G30" i="15" s="1"/>
  <c r="H71" i="12"/>
  <c r="H30" i="15" s="1"/>
  <c r="I71" i="12"/>
  <c r="I30" i="15" s="1"/>
  <c r="J71" i="12"/>
  <c r="J30" i="15" s="1"/>
  <c r="K71" i="12"/>
  <c r="K30" i="15" s="1"/>
  <c r="L71" i="12"/>
  <c r="L30" i="15"/>
  <c r="M71" i="12"/>
  <c r="M30" i="15" s="1"/>
  <c r="N71" i="12"/>
  <c r="N30" i="15" s="1"/>
  <c r="O71" i="12"/>
  <c r="O30" i="15" s="1"/>
  <c r="D91" i="12"/>
  <c r="D31" i="15" s="1"/>
  <c r="E91" i="12"/>
  <c r="E31" i="15" s="1"/>
  <c r="F91" i="12"/>
  <c r="F31" i="15" s="1"/>
  <c r="G91" i="12"/>
  <c r="G31" i="15" s="1"/>
  <c r="H91" i="12"/>
  <c r="H31" i="15"/>
  <c r="I91" i="12"/>
  <c r="I31" i="15" s="1"/>
  <c r="J91" i="12"/>
  <c r="J31" i="15" s="1"/>
  <c r="K91" i="12"/>
  <c r="K31" i="15" s="1"/>
  <c r="L91" i="12"/>
  <c r="L31" i="15" s="1"/>
  <c r="M91" i="12"/>
  <c r="M31" i="15" s="1"/>
  <c r="N91" i="12"/>
  <c r="N31" i="15" s="1"/>
  <c r="O91" i="12"/>
  <c r="O31" i="15" s="1"/>
  <c r="D111" i="12"/>
  <c r="D32" i="15"/>
  <c r="E111" i="12"/>
  <c r="E32" i="15" s="1"/>
  <c r="F111" i="12"/>
  <c r="F32" i="15" s="1"/>
  <c r="G111" i="12"/>
  <c r="G32" i="15" s="1"/>
  <c r="H111" i="12"/>
  <c r="H32" i="15" s="1"/>
  <c r="I111" i="12"/>
  <c r="I32" i="15" s="1"/>
  <c r="J111" i="12"/>
  <c r="J32" i="15" s="1"/>
  <c r="K111" i="12"/>
  <c r="K32" i="15" s="1"/>
  <c r="L111" i="12"/>
  <c r="L32" i="15"/>
  <c r="M111" i="12"/>
  <c r="M32" i="15" s="1"/>
  <c r="N111" i="12"/>
  <c r="N32" i="15" s="1"/>
  <c r="O111" i="12"/>
  <c r="O32" i="15" s="1"/>
  <c r="D133" i="12"/>
  <c r="D33" i="15" s="1"/>
  <c r="E133" i="12"/>
  <c r="E33" i="15" s="1"/>
  <c r="F133" i="12"/>
  <c r="F33" i="15" s="1"/>
  <c r="G133" i="12"/>
  <c r="G33" i="15" s="1"/>
  <c r="H133" i="12"/>
  <c r="H33" i="15" s="1"/>
  <c r="I133" i="12"/>
  <c r="I33" i="15" s="1"/>
  <c r="J133" i="12"/>
  <c r="J33" i="15" s="1"/>
  <c r="K133" i="12"/>
  <c r="K33" i="15" s="1"/>
  <c r="L133" i="12"/>
  <c r="L33" i="15" s="1"/>
  <c r="M133" i="12"/>
  <c r="M33" i="15" s="1"/>
  <c r="N133" i="12"/>
  <c r="N33" i="15" s="1"/>
  <c r="O133" i="12"/>
  <c r="O33" i="15" s="1"/>
  <c r="D155" i="12"/>
  <c r="D34" i="15" s="1"/>
  <c r="E155" i="12"/>
  <c r="E34" i="15" s="1"/>
  <c r="F155" i="12"/>
  <c r="F34" i="15" s="1"/>
  <c r="G155" i="12"/>
  <c r="G34" i="15" s="1"/>
  <c r="H155" i="12"/>
  <c r="H34" i="15"/>
  <c r="I155" i="12"/>
  <c r="I34" i="15" s="1"/>
  <c r="J155" i="12"/>
  <c r="J34" i="15" s="1"/>
  <c r="K155" i="12"/>
  <c r="K34" i="15" s="1"/>
  <c r="L155" i="12"/>
  <c r="L34" i="15" s="1"/>
  <c r="M155" i="12"/>
  <c r="M34" i="15" s="1"/>
  <c r="N155" i="12"/>
  <c r="N34" i="15" s="1"/>
  <c r="O155" i="12"/>
  <c r="O34" i="15" s="1"/>
  <c r="D8" i="12"/>
  <c r="D4" i="14"/>
  <c r="E8" i="12"/>
  <c r="E4" i="14" s="1"/>
  <c r="F8" i="12"/>
  <c r="F4" i="14" s="1"/>
  <c r="G8" i="12"/>
  <c r="G4" i="14" s="1"/>
  <c r="H8" i="12"/>
  <c r="H4" i="14" s="1"/>
  <c r="I8" i="12"/>
  <c r="I4" i="14" s="1"/>
  <c r="J8" i="12"/>
  <c r="J4" i="14" s="1"/>
  <c r="K8" i="12"/>
  <c r="K4" i="14" s="1"/>
  <c r="L8" i="12"/>
  <c r="L4" i="14"/>
  <c r="M8" i="12"/>
  <c r="M4" i="14" s="1"/>
  <c r="N8" i="12"/>
  <c r="N4" i="14" s="1"/>
  <c r="O8" i="12"/>
  <c r="O4" i="14" s="1"/>
  <c r="D28" i="12"/>
  <c r="D5" i="14" s="1"/>
  <c r="E28" i="12"/>
  <c r="E5" i="14" s="1"/>
  <c r="F28" i="12"/>
  <c r="F5" i="14" s="1"/>
  <c r="G28" i="12"/>
  <c r="G5" i="14" s="1"/>
  <c r="H28" i="12"/>
  <c r="H5" i="14"/>
  <c r="I28" i="12"/>
  <c r="I5" i="14" s="1"/>
  <c r="J28" i="12"/>
  <c r="J5" i="14" s="1"/>
  <c r="K28" i="12"/>
  <c r="K5" i="14" s="1"/>
  <c r="L28" i="12"/>
  <c r="L5" i="14" s="1"/>
  <c r="M28" i="12"/>
  <c r="M5" i="14" s="1"/>
  <c r="N28" i="12"/>
  <c r="N5" i="14" s="1"/>
  <c r="O28" i="12"/>
  <c r="O5" i="14" s="1"/>
  <c r="D48" i="12"/>
  <c r="D6" i="14"/>
  <c r="E48" i="12"/>
  <c r="E6" i="14" s="1"/>
  <c r="F48" i="12"/>
  <c r="F6" i="14" s="1"/>
  <c r="G48" i="12"/>
  <c r="G6" i="14" s="1"/>
  <c r="H48" i="12"/>
  <c r="H6" i="14" s="1"/>
  <c r="I48" i="12"/>
  <c r="I6" i="14" s="1"/>
  <c r="J48" i="12"/>
  <c r="J6" i="14" s="1"/>
  <c r="K48" i="12"/>
  <c r="K6" i="14" s="1"/>
  <c r="L48" i="12"/>
  <c r="L6" i="14"/>
  <c r="M48" i="12"/>
  <c r="M6" i="14" s="1"/>
  <c r="N48" i="12"/>
  <c r="N6" i="14" s="1"/>
  <c r="O48" i="12"/>
  <c r="O6" i="14" s="1"/>
  <c r="D68" i="12"/>
  <c r="D7" i="14" s="1"/>
  <c r="E68" i="12"/>
  <c r="E7" i="14" s="1"/>
  <c r="F68" i="12"/>
  <c r="F7" i="14" s="1"/>
  <c r="G68" i="12"/>
  <c r="G7" i="14" s="1"/>
  <c r="H68" i="12"/>
  <c r="H7" i="14"/>
  <c r="I68" i="12"/>
  <c r="I7" i="14" s="1"/>
  <c r="J68" i="12"/>
  <c r="J7" i="14" s="1"/>
  <c r="K68" i="12"/>
  <c r="K7" i="14" s="1"/>
  <c r="L68" i="12"/>
  <c r="L7" i="14" s="1"/>
  <c r="M68" i="12"/>
  <c r="M7" i="14" s="1"/>
  <c r="N68" i="12"/>
  <c r="N7" i="14" s="1"/>
  <c r="O68" i="12"/>
  <c r="O7" i="14" s="1"/>
  <c r="D88" i="12"/>
  <c r="D8" i="14"/>
  <c r="E88" i="12"/>
  <c r="E8" i="14" s="1"/>
  <c r="F88" i="12"/>
  <c r="F8" i="14" s="1"/>
  <c r="G88" i="12"/>
  <c r="G8" i="14" s="1"/>
  <c r="H88" i="12"/>
  <c r="H8" i="14" s="1"/>
  <c r="I88" i="12"/>
  <c r="I8" i="14" s="1"/>
  <c r="J88" i="12"/>
  <c r="J8" i="14" s="1"/>
  <c r="K88" i="12"/>
  <c r="K8" i="14" s="1"/>
  <c r="L88" i="12"/>
  <c r="L8" i="14"/>
  <c r="M88" i="12"/>
  <c r="M8" i="14" s="1"/>
  <c r="N88" i="12"/>
  <c r="N8" i="14" s="1"/>
  <c r="O88" i="12"/>
  <c r="O8" i="14" s="1"/>
  <c r="D108" i="12"/>
  <c r="D9" i="14" s="1"/>
  <c r="E108" i="12"/>
  <c r="E9" i="14" s="1"/>
  <c r="F108" i="12"/>
  <c r="F9" i="14" s="1"/>
  <c r="H108" i="12"/>
  <c r="H9" i="14" s="1"/>
  <c r="I108" i="12"/>
  <c r="I9" i="14"/>
  <c r="J108" i="12"/>
  <c r="J9" i="14" s="1"/>
  <c r="K108" i="12"/>
  <c r="K9" i="14" s="1"/>
  <c r="L108" i="12"/>
  <c r="L9" i="14" s="1"/>
  <c r="M108" i="12"/>
  <c r="M9" i="14" s="1"/>
  <c r="N108" i="12"/>
  <c r="N9" i="14" s="1"/>
  <c r="O108" i="12"/>
  <c r="O9" i="14" s="1"/>
  <c r="D130" i="12"/>
  <c r="D10" i="14" s="1"/>
  <c r="E130" i="12"/>
  <c r="E10" i="14" s="1"/>
  <c r="F130" i="12"/>
  <c r="F10" i="14" s="1"/>
  <c r="G130" i="12"/>
  <c r="G10" i="14" s="1"/>
  <c r="H130" i="12"/>
  <c r="H10" i="14" s="1"/>
  <c r="I130" i="12"/>
  <c r="I10" i="14" s="1"/>
  <c r="J130" i="12"/>
  <c r="J10" i="14" s="1"/>
  <c r="K130" i="12"/>
  <c r="K10" i="14" s="1"/>
  <c r="L130" i="12"/>
  <c r="L10" i="14" s="1"/>
  <c r="M130" i="12"/>
  <c r="M10" i="14" s="1"/>
  <c r="N130" i="12"/>
  <c r="N10" i="14" s="1"/>
  <c r="O130" i="12"/>
  <c r="O10" i="14" s="1"/>
  <c r="D152" i="12"/>
  <c r="D11" i="14" s="1"/>
  <c r="E152" i="12"/>
  <c r="E11" i="14" s="1"/>
  <c r="F152" i="12"/>
  <c r="F11" i="14" s="1"/>
  <c r="G152" i="12"/>
  <c r="G11" i="14" s="1"/>
  <c r="H152" i="12"/>
  <c r="H11" i="14" s="1"/>
  <c r="I152" i="12"/>
  <c r="I11" i="14" s="1"/>
  <c r="J152" i="12"/>
  <c r="J11" i="14" s="1"/>
  <c r="K152" i="12"/>
  <c r="K11" i="14" s="1"/>
  <c r="L152" i="12"/>
  <c r="L11" i="14" s="1"/>
  <c r="M152" i="12"/>
  <c r="M11" i="14" s="1"/>
  <c r="N152" i="12"/>
  <c r="N11" i="14" s="1"/>
  <c r="O152" i="12"/>
  <c r="O11" i="14" s="1"/>
  <c r="D9" i="12"/>
  <c r="D28" i="14" s="1"/>
  <c r="E9" i="12"/>
  <c r="E28" i="14" s="1"/>
  <c r="F9" i="12"/>
  <c r="F28" i="14" s="1"/>
  <c r="G9" i="12"/>
  <c r="G28" i="14" s="1"/>
  <c r="H9" i="12"/>
  <c r="H28" i="14" s="1"/>
  <c r="I9" i="12"/>
  <c r="I28" i="14" s="1"/>
  <c r="J9" i="12"/>
  <c r="J28" i="14" s="1"/>
  <c r="K9" i="12"/>
  <c r="K28" i="14" s="1"/>
  <c r="L9" i="12"/>
  <c r="L28" i="14" s="1"/>
  <c r="M9" i="12"/>
  <c r="M28" i="14" s="1"/>
  <c r="N9" i="12"/>
  <c r="N28" i="14" s="1"/>
  <c r="O9" i="12"/>
  <c r="O28" i="14" s="1"/>
  <c r="D29" i="12"/>
  <c r="D29" i="14" s="1"/>
  <c r="E29" i="12"/>
  <c r="E29" i="14" s="1"/>
  <c r="F29" i="12"/>
  <c r="F29" i="14" s="1"/>
  <c r="G29" i="12"/>
  <c r="G29" i="14" s="1"/>
  <c r="H29" i="12"/>
  <c r="H29" i="14" s="1"/>
  <c r="I29" i="12"/>
  <c r="I29" i="14" s="1"/>
  <c r="J29" i="12"/>
  <c r="J29" i="14" s="1"/>
  <c r="K29" i="12"/>
  <c r="K29" i="14" s="1"/>
  <c r="L29" i="12"/>
  <c r="L29" i="14" s="1"/>
  <c r="M29" i="12"/>
  <c r="M29" i="14" s="1"/>
  <c r="N29" i="12"/>
  <c r="N29" i="14" s="1"/>
  <c r="O29" i="12"/>
  <c r="O29" i="14" s="1"/>
  <c r="D49" i="12"/>
  <c r="D30" i="14" s="1"/>
  <c r="E49" i="12"/>
  <c r="E30" i="14" s="1"/>
  <c r="F49" i="12"/>
  <c r="F30" i="14" s="1"/>
  <c r="G49" i="12"/>
  <c r="G30" i="14" s="1"/>
  <c r="H49" i="12"/>
  <c r="H30" i="14" s="1"/>
  <c r="I49" i="12"/>
  <c r="I30" i="14" s="1"/>
  <c r="J49" i="12"/>
  <c r="J30" i="14" s="1"/>
  <c r="K49" i="12"/>
  <c r="K30" i="14" s="1"/>
  <c r="L49" i="12"/>
  <c r="L30" i="14" s="1"/>
  <c r="M49" i="12"/>
  <c r="M30" i="14" s="1"/>
  <c r="N49" i="12"/>
  <c r="N30" i="14" s="1"/>
  <c r="O49" i="12"/>
  <c r="O30" i="14" s="1"/>
  <c r="D69" i="12"/>
  <c r="D31" i="14" s="1"/>
  <c r="E69" i="12"/>
  <c r="E31" i="14" s="1"/>
  <c r="F69" i="12"/>
  <c r="F31" i="14" s="1"/>
  <c r="G69" i="12"/>
  <c r="G31" i="14" s="1"/>
  <c r="H69" i="12"/>
  <c r="H31" i="14" s="1"/>
  <c r="I69" i="12"/>
  <c r="I31" i="14" s="1"/>
  <c r="J69" i="12"/>
  <c r="J31" i="14" s="1"/>
  <c r="K69" i="12"/>
  <c r="K31" i="14" s="1"/>
  <c r="L69" i="12"/>
  <c r="L31" i="14" s="1"/>
  <c r="M69" i="12"/>
  <c r="M31" i="14" s="1"/>
  <c r="N69" i="12"/>
  <c r="N31" i="14" s="1"/>
  <c r="O69" i="12"/>
  <c r="O31" i="14" s="1"/>
  <c r="D89" i="12"/>
  <c r="D32" i="14" s="1"/>
  <c r="E89" i="12"/>
  <c r="E32" i="14" s="1"/>
  <c r="F89" i="12"/>
  <c r="F32" i="14" s="1"/>
  <c r="G89" i="12"/>
  <c r="G32" i="14" s="1"/>
  <c r="H89" i="12"/>
  <c r="H32" i="14" s="1"/>
  <c r="I89" i="12"/>
  <c r="I32" i="14" s="1"/>
  <c r="J89" i="12"/>
  <c r="J32" i="14" s="1"/>
  <c r="K89" i="12"/>
  <c r="K32" i="14" s="1"/>
  <c r="L89" i="12"/>
  <c r="L32" i="14" s="1"/>
  <c r="M89" i="12"/>
  <c r="M32" i="14" s="1"/>
  <c r="N89" i="12"/>
  <c r="N32" i="14" s="1"/>
  <c r="O89" i="12"/>
  <c r="O32" i="14" s="1"/>
  <c r="D109" i="12"/>
  <c r="D33" i="14" s="1"/>
  <c r="E109" i="12"/>
  <c r="E33" i="14" s="1"/>
  <c r="F109" i="12"/>
  <c r="F33" i="14" s="1"/>
  <c r="G109" i="12"/>
  <c r="G33" i="14" s="1"/>
  <c r="H109" i="12"/>
  <c r="H33" i="14" s="1"/>
  <c r="I109" i="12"/>
  <c r="I33" i="14" s="1"/>
  <c r="J109" i="12"/>
  <c r="J33" i="14" s="1"/>
  <c r="K109" i="12"/>
  <c r="K33" i="14" s="1"/>
  <c r="L109" i="12"/>
  <c r="L33" i="14" s="1"/>
  <c r="M109" i="12"/>
  <c r="M33" i="14" s="1"/>
  <c r="N109" i="12"/>
  <c r="N33" i="14" s="1"/>
  <c r="O109" i="12"/>
  <c r="O33" i="14" s="1"/>
  <c r="D131" i="12"/>
  <c r="D34" i="14" s="1"/>
  <c r="E131" i="12"/>
  <c r="E34" i="14" s="1"/>
  <c r="F131" i="12"/>
  <c r="F34" i="14" s="1"/>
  <c r="G131" i="12"/>
  <c r="G34" i="14" s="1"/>
  <c r="H131" i="12"/>
  <c r="H34" i="14" s="1"/>
  <c r="I131" i="12"/>
  <c r="I34" i="14" s="1"/>
  <c r="J131" i="12"/>
  <c r="J34" i="14" s="1"/>
  <c r="K131" i="12"/>
  <c r="K34" i="14" s="1"/>
  <c r="L131" i="12"/>
  <c r="L34" i="14" s="1"/>
  <c r="M131" i="12"/>
  <c r="M34" i="14" s="1"/>
  <c r="N131" i="12"/>
  <c r="N34" i="14" s="1"/>
  <c r="O131" i="12"/>
  <c r="O34" i="14" s="1"/>
  <c r="D153" i="12"/>
  <c r="D35" i="14" s="1"/>
  <c r="E153" i="12"/>
  <c r="E35" i="14" s="1"/>
  <c r="F153" i="12"/>
  <c r="F35" i="14" s="1"/>
  <c r="G153" i="12"/>
  <c r="G35" i="14" s="1"/>
  <c r="H153" i="12"/>
  <c r="H35" i="14" s="1"/>
  <c r="I153" i="12"/>
  <c r="I35" i="14" s="1"/>
  <c r="J153" i="12"/>
  <c r="J35" i="14" s="1"/>
  <c r="K153" i="12"/>
  <c r="K35" i="14" s="1"/>
  <c r="L153" i="12"/>
  <c r="L35" i="14" s="1"/>
  <c r="M153" i="12"/>
  <c r="M35" i="14" s="1"/>
  <c r="N153" i="12"/>
  <c r="N35" i="14" s="1"/>
  <c r="O153" i="12"/>
  <c r="O35" i="14" s="1"/>
  <c r="D6" i="12"/>
  <c r="D3" i="13" s="1"/>
  <c r="E6" i="12"/>
  <c r="E3" i="13" s="1"/>
  <c r="F6" i="12"/>
  <c r="F3" i="13" s="1"/>
  <c r="G6" i="12"/>
  <c r="G3" i="13" s="1"/>
  <c r="H6" i="12"/>
  <c r="H3" i="13" s="1"/>
  <c r="I6" i="12"/>
  <c r="I3" i="13" s="1"/>
  <c r="J6" i="12"/>
  <c r="J3" i="13" s="1"/>
  <c r="K6" i="12"/>
  <c r="K3" i="13" s="1"/>
  <c r="L6" i="12"/>
  <c r="L3" i="13" s="1"/>
  <c r="M6" i="12"/>
  <c r="M3" i="13" s="1"/>
  <c r="N6" i="12"/>
  <c r="N3" i="13" s="1"/>
  <c r="O6" i="12"/>
  <c r="O3" i="13" s="1"/>
  <c r="D26" i="12"/>
  <c r="D4" i="13" s="1"/>
  <c r="E26" i="12"/>
  <c r="E4" i="13" s="1"/>
  <c r="F26" i="12"/>
  <c r="F4" i="13" s="1"/>
  <c r="G26" i="12"/>
  <c r="G4" i="13" s="1"/>
  <c r="H26" i="12"/>
  <c r="H4" i="13" s="1"/>
  <c r="I26" i="12"/>
  <c r="I4" i="13" s="1"/>
  <c r="J26" i="12"/>
  <c r="J4" i="13" s="1"/>
  <c r="K26" i="12"/>
  <c r="K4" i="13" s="1"/>
  <c r="D46" i="12"/>
  <c r="D5" i="13" s="1"/>
  <c r="E46" i="12"/>
  <c r="E5" i="13" s="1"/>
  <c r="F46" i="12"/>
  <c r="F5" i="13" s="1"/>
  <c r="G46" i="12"/>
  <c r="G5" i="13" s="1"/>
  <c r="H46" i="12"/>
  <c r="H5" i="13" s="1"/>
  <c r="I46" i="12"/>
  <c r="I5" i="13" s="1"/>
  <c r="J46" i="12"/>
  <c r="J5" i="13" s="1"/>
  <c r="K46" i="12"/>
  <c r="K5" i="13" s="1"/>
  <c r="L46" i="12"/>
  <c r="L5" i="13" s="1"/>
  <c r="M46" i="12"/>
  <c r="M5" i="13" s="1"/>
  <c r="N46" i="12"/>
  <c r="N5" i="13" s="1"/>
  <c r="O46" i="12"/>
  <c r="O5" i="13" s="1"/>
  <c r="D66" i="12"/>
  <c r="D6" i="13" s="1"/>
  <c r="E66" i="12"/>
  <c r="E6" i="13" s="1"/>
  <c r="F66" i="12"/>
  <c r="F6" i="13" s="1"/>
  <c r="G66" i="12"/>
  <c r="G6" i="13" s="1"/>
  <c r="H66" i="12"/>
  <c r="H6" i="13" s="1"/>
  <c r="I66" i="12"/>
  <c r="I6" i="13" s="1"/>
  <c r="J66" i="12"/>
  <c r="J6" i="13" s="1"/>
  <c r="K66" i="12"/>
  <c r="K6" i="13" s="1"/>
  <c r="L66" i="12"/>
  <c r="L6" i="13" s="1"/>
  <c r="M66" i="12"/>
  <c r="M6" i="13" s="1"/>
  <c r="N66" i="12"/>
  <c r="N6" i="13" s="1"/>
  <c r="O66" i="12"/>
  <c r="O6" i="13" s="1"/>
  <c r="D86" i="12"/>
  <c r="D7" i="13" s="1"/>
  <c r="E86" i="12"/>
  <c r="E7" i="13" s="1"/>
  <c r="F86" i="12"/>
  <c r="F7" i="13" s="1"/>
  <c r="G86" i="12"/>
  <c r="G7" i="13" s="1"/>
  <c r="H86" i="12"/>
  <c r="H7" i="13" s="1"/>
  <c r="I86" i="12"/>
  <c r="I7" i="13" s="1"/>
  <c r="J86" i="12"/>
  <c r="J7" i="13" s="1"/>
  <c r="K86" i="12"/>
  <c r="K7" i="13" s="1"/>
  <c r="L86" i="12"/>
  <c r="L7" i="13" s="1"/>
  <c r="M86" i="12"/>
  <c r="M7" i="13" s="1"/>
  <c r="N86" i="12"/>
  <c r="N7" i="13" s="1"/>
  <c r="O86" i="12"/>
  <c r="O7" i="13" s="1"/>
  <c r="D106" i="12"/>
  <c r="D8" i="13" s="1"/>
  <c r="E106" i="12"/>
  <c r="E8" i="13" s="1"/>
  <c r="F106" i="12"/>
  <c r="F8" i="13" s="1"/>
  <c r="H106" i="12"/>
  <c r="H8" i="13" s="1"/>
  <c r="I106" i="12"/>
  <c r="I8" i="13" s="1"/>
  <c r="J106" i="12"/>
  <c r="J8" i="13" s="1"/>
  <c r="K106" i="12"/>
  <c r="K8" i="13" s="1"/>
  <c r="L106" i="12"/>
  <c r="L8" i="13" s="1"/>
  <c r="M106" i="12"/>
  <c r="M8" i="13" s="1"/>
  <c r="N106" i="12"/>
  <c r="N8" i="13" s="1"/>
  <c r="O106" i="12"/>
  <c r="O8" i="13" s="1"/>
  <c r="D128" i="12"/>
  <c r="D9" i="13" s="1"/>
  <c r="E128" i="12"/>
  <c r="E9" i="13" s="1"/>
  <c r="F128" i="12"/>
  <c r="F9" i="13" s="1"/>
  <c r="G128" i="12"/>
  <c r="G9" i="13" s="1"/>
  <c r="H128" i="12"/>
  <c r="H9" i="13" s="1"/>
  <c r="I128" i="12"/>
  <c r="I9" i="13" s="1"/>
  <c r="J128" i="12"/>
  <c r="J9" i="13" s="1"/>
  <c r="K128" i="12"/>
  <c r="K9" i="13" s="1"/>
  <c r="L128" i="12"/>
  <c r="L9" i="13" s="1"/>
  <c r="M128" i="12"/>
  <c r="M9" i="13" s="1"/>
  <c r="N128" i="12"/>
  <c r="N9" i="13" s="1"/>
  <c r="O128" i="12"/>
  <c r="O9" i="13" s="1"/>
  <c r="D150" i="12"/>
  <c r="D10" i="13" s="1"/>
  <c r="E150" i="12"/>
  <c r="E10" i="13" s="1"/>
  <c r="F150" i="12"/>
  <c r="F10" i="13" s="1"/>
  <c r="G150" i="12"/>
  <c r="G10" i="13" s="1"/>
  <c r="H150" i="12"/>
  <c r="H10" i="13" s="1"/>
  <c r="I150" i="12"/>
  <c r="I10" i="13" s="1"/>
  <c r="J150" i="12"/>
  <c r="J10" i="13" s="1"/>
  <c r="K150" i="12"/>
  <c r="K10" i="13" s="1"/>
  <c r="L150" i="12"/>
  <c r="L10" i="13" s="1"/>
  <c r="M150" i="12"/>
  <c r="M10" i="13" s="1"/>
  <c r="N150" i="12"/>
  <c r="N10" i="13" s="1"/>
  <c r="O150" i="12"/>
  <c r="O10" i="13" s="1"/>
  <c r="D7" i="12"/>
  <c r="D27" i="13" s="1"/>
  <c r="E7" i="12"/>
  <c r="E27" i="13" s="1"/>
  <c r="F7" i="12"/>
  <c r="F27" i="13" s="1"/>
  <c r="G7" i="12"/>
  <c r="G27" i="13" s="1"/>
  <c r="H7" i="12"/>
  <c r="H27" i="13" s="1"/>
  <c r="I7" i="12"/>
  <c r="I27" i="13" s="1"/>
  <c r="J7" i="12"/>
  <c r="J27" i="13" s="1"/>
  <c r="K7" i="12"/>
  <c r="K27" i="13" s="1"/>
  <c r="L7" i="12"/>
  <c r="L27" i="13" s="1"/>
  <c r="M7" i="12"/>
  <c r="M27" i="13" s="1"/>
  <c r="N7" i="12"/>
  <c r="N27" i="13" s="1"/>
  <c r="O7" i="12"/>
  <c r="O27" i="13" s="1"/>
  <c r="D27" i="12"/>
  <c r="D28" i="13" s="1"/>
  <c r="E27" i="12"/>
  <c r="E28" i="13" s="1"/>
  <c r="F27" i="12"/>
  <c r="F28" i="13" s="1"/>
  <c r="G27" i="12"/>
  <c r="G28" i="13" s="1"/>
  <c r="H27" i="12"/>
  <c r="H28" i="13" s="1"/>
  <c r="I27" i="12"/>
  <c r="I28" i="13" s="1"/>
  <c r="J27" i="12"/>
  <c r="J28" i="13" s="1"/>
  <c r="K27" i="12"/>
  <c r="K28" i="13" s="1"/>
  <c r="L27" i="12"/>
  <c r="L28" i="13" s="1"/>
  <c r="M27" i="12"/>
  <c r="M28" i="13" s="1"/>
  <c r="N27" i="12"/>
  <c r="N28" i="13" s="1"/>
  <c r="O27" i="12"/>
  <c r="O28" i="13" s="1"/>
  <c r="D47" i="12"/>
  <c r="D29" i="13" s="1"/>
  <c r="E47" i="12"/>
  <c r="E29" i="13" s="1"/>
  <c r="F47" i="12"/>
  <c r="F29" i="13" s="1"/>
  <c r="G47" i="12"/>
  <c r="G29" i="13" s="1"/>
  <c r="H47" i="12"/>
  <c r="H29" i="13" s="1"/>
  <c r="I47" i="12"/>
  <c r="I29" i="13" s="1"/>
  <c r="J47" i="12"/>
  <c r="J29" i="13" s="1"/>
  <c r="K47" i="12"/>
  <c r="K29" i="13" s="1"/>
  <c r="L47" i="12"/>
  <c r="L29" i="13" s="1"/>
  <c r="M47" i="12"/>
  <c r="M29" i="13" s="1"/>
  <c r="N47" i="12"/>
  <c r="N29" i="13" s="1"/>
  <c r="O47" i="12"/>
  <c r="O29" i="13" s="1"/>
  <c r="D67" i="12"/>
  <c r="D30" i="13" s="1"/>
  <c r="E67" i="12"/>
  <c r="E30" i="13" s="1"/>
  <c r="F67" i="12"/>
  <c r="F30" i="13" s="1"/>
  <c r="G67" i="12"/>
  <c r="G30" i="13" s="1"/>
  <c r="H67" i="12"/>
  <c r="H30" i="13" s="1"/>
  <c r="I67" i="12"/>
  <c r="I30" i="13" s="1"/>
  <c r="J67" i="12"/>
  <c r="J30" i="13" s="1"/>
  <c r="K67" i="12"/>
  <c r="K30" i="13" s="1"/>
  <c r="L67" i="12"/>
  <c r="L30" i="13" s="1"/>
  <c r="M67" i="12"/>
  <c r="M30" i="13" s="1"/>
  <c r="N67" i="12"/>
  <c r="N30" i="13" s="1"/>
  <c r="O67" i="12"/>
  <c r="O30" i="13" s="1"/>
  <c r="D87" i="12"/>
  <c r="D31" i="13" s="1"/>
  <c r="E87" i="12"/>
  <c r="E31" i="13" s="1"/>
  <c r="F87" i="12"/>
  <c r="F31" i="13" s="1"/>
  <c r="G87" i="12"/>
  <c r="G31" i="13" s="1"/>
  <c r="H87" i="12"/>
  <c r="H31" i="13" s="1"/>
  <c r="I87" i="12"/>
  <c r="I31" i="13" s="1"/>
  <c r="J87" i="12"/>
  <c r="J31" i="13" s="1"/>
  <c r="K87" i="12"/>
  <c r="K31" i="13" s="1"/>
  <c r="L87" i="12"/>
  <c r="L31" i="13" s="1"/>
  <c r="M87" i="12"/>
  <c r="M31" i="13" s="1"/>
  <c r="N87" i="12"/>
  <c r="N31" i="13" s="1"/>
  <c r="O87" i="12"/>
  <c r="O31" i="13" s="1"/>
  <c r="D107" i="12"/>
  <c r="D32" i="13" s="1"/>
  <c r="E107" i="12"/>
  <c r="E32" i="13" s="1"/>
  <c r="F107" i="12"/>
  <c r="F32" i="13" s="1"/>
  <c r="G107" i="12"/>
  <c r="G32" i="13" s="1"/>
  <c r="H107" i="12"/>
  <c r="H32" i="13" s="1"/>
  <c r="I107" i="12"/>
  <c r="I32" i="13" s="1"/>
  <c r="J107" i="12"/>
  <c r="J32" i="13" s="1"/>
  <c r="K107" i="12"/>
  <c r="K32" i="13" s="1"/>
  <c r="L107" i="12"/>
  <c r="L32" i="13" s="1"/>
  <c r="M107" i="12"/>
  <c r="M32" i="13" s="1"/>
  <c r="N107" i="12"/>
  <c r="N32" i="13" s="1"/>
  <c r="O107" i="12"/>
  <c r="O32" i="13" s="1"/>
  <c r="D129" i="12"/>
  <c r="D33" i="13" s="1"/>
  <c r="E129" i="12"/>
  <c r="E33" i="13" s="1"/>
  <c r="F129" i="12"/>
  <c r="F33" i="13" s="1"/>
  <c r="G129" i="12"/>
  <c r="G33" i="13" s="1"/>
  <c r="H129" i="12"/>
  <c r="H33" i="13" s="1"/>
  <c r="I129" i="12"/>
  <c r="I33" i="13" s="1"/>
  <c r="J129" i="12"/>
  <c r="J33" i="13" s="1"/>
  <c r="K129" i="12"/>
  <c r="K33" i="13" s="1"/>
  <c r="L129" i="12"/>
  <c r="L33" i="13" s="1"/>
  <c r="M129" i="12"/>
  <c r="M33" i="13" s="1"/>
  <c r="N129" i="12"/>
  <c r="N33" i="13" s="1"/>
  <c r="O129" i="12"/>
  <c r="O33" i="13" s="1"/>
  <c r="D151" i="12"/>
  <c r="D34" i="13" s="1"/>
  <c r="E151" i="12"/>
  <c r="E34" i="13" s="1"/>
  <c r="F151" i="12"/>
  <c r="F34" i="13" s="1"/>
  <c r="G151" i="12"/>
  <c r="G34" i="13" s="1"/>
  <c r="H151" i="12"/>
  <c r="H34" i="13" s="1"/>
  <c r="I151" i="12"/>
  <c r="I34" i="13" s="1"/>
  <c r="J151" i="12"/>
  <c r="J34" i="13" s="1"/>
  <c r="K151" i="12"/>
  <c r="K34" i="13" s="1"/>
  <c r="L151" i="12"/>
  <c r="L34" i="13" s="1"/>
  <c r="M151" i="12"/>
  <c r="M34" i="13" s="1"/>
  <c r="N151" i="12"/>
  <c r="N34" i="13" s="1"/>
  <c r="O151" i="12"/>
  <c r="O34" i="13" s="1"/>
  <c r="D3" i="3"/>
  <c r="E3" i="3"/>
  <c r="F3" i="3"/>
  <c r="G3" i="3"/>
  <c r="H3" i="3"/>
  <c r="I3" i="3"/>
  <c r="J3" i="3"/>
  <c r="K3" i="3"/>
  <c r="L3" i="3"/>
  <c r="M3" i="3"/>
  <c r="N3" i="3"/>
  <c r="O3" i="3"/>
  <c r="D4" i="3"/>
  <c r="E4" i="3"/>
  <c r="F4" i="3"/>
  <c r="G4" i="3"/>
  <c r="H4" i="3"/>
  <c r="I4" i="3"/>
  <c r="J4" i="3"/>
  <c r="K4" i="3"/>
  <c r="L4" i="3"/>
  <c r="M4" i="3"/>
  <c r="N4" i="3"/>
  <c r="O4" i="3"/>
  <c r="D5" i="3"/>
  <c r="E5" i="3"/>
  <c r="F5" i="3"/>
  <c r="G5" i="3"/>
  <c r="H5" i="3"/>
  <c r="I5" i="3"/>
  <c r="J5" i="3"/>
  <c r="K5" i="3"/>
  <c r="L5" i="3"/>
  <c r="M5" i="3"/>
  <c r="N5" i="3"/>
  <c r="O5" i="3"/>
  <c r="D64" i="12"/>
  <c r="D6" i="3" s="1"/>
  <c r="E64" i="12"/>
  <c r="E6" i="3" s="1"/>
  <c r="F64" i="12"/>
  <c r="F6" i="3" s="1"/>
  <c r="G64" i="12"/>
  <c r="G6" i="3" s="1"/>
  <c r="H64" i="12"/>
  <c r="H6" i="3" s="1"/>
  <c r="I64" i="12"/>
  <c r="I6" i="3" s="1"/>
  <c r="J64" i="12"/>
  <c r="J6" i="3" s="1"/>
  <c r="K64" i="12"/>
  <c r="K6" i="3" s="1"/>
  <c r="L6" i="3"/>
  <c r="M6" i="3"/>
  <c r="N6" i="3"/>
  <c r="O6" i="3"/>
  <c r="D84" i="12"/>
  <c r="D7" i="3" s="1"/>
  <c r="E84" i="12"/>
  <c r="E7" i="3" s="1"/>
  <c r="F84" i="12"/>
  <c r="F7" i="3" s="1"/>
  <c r="G84" i="12"/>
  <c r="G7" i="3" s="1"/>
  <c r="H84" i="12"/>
  <c r="H7" i="3" s="1"/>
  <c r="I84" i="12"/>
  <c r="I7" i="3" s="1"/>
  <c r="J84" i="12"/>
  <c r="J7" i="3" s="1"/>
  <c r="K84" i="12"/>
  <c r="K7" i="3" s="1"/>
  <c r="L84" i="12"/>
  <c r="L7" i="3" s="1"/>
  <c r="M84" i="12"/>
  <c r="M7" i="3" s="1"/>
  <c r="N84" i="12"/>
  <c r="N7" i="3" s="1"/>
  <c r="O84" i="12"/>
  <c r="O7" i="3" s="1"/>
  <c r="D104" i="12"/>
  <c r="D8" i="3" s="1"/>
  <c r="E104" i="12"/>
  <c r="E8" i="3" s="1"/>
  <c r="F104" i="12"/>
  <c r="F8" i="3" s="1"/>
  <c r="G104" i="12"/>
  <c r="G8" i="3" s="1"/>
  <c r="H104" i="12"/>
  <c r="H8" i="3" s="1"/>
  <c r="I104" i="12"/>
  <c r="I8" i="3" s="1"/>
  <c r="J104" i="12"/>
  <c r="J8" i="3" s="1"/>
  <c r="K104" i="12"/>
  <c r="K8" i="3" s="1"/>
  <c r="L104" i="12"/>
  <c r="L8" i="3" s="1"/>
  <c r="M104" i="12"/>
  <c r="M8" i="3" s="1"/>
  <c r="N104" i="12"/>
  <c r="N8" i="3" s="1"/>
  <c r="O104" i="12"/>
  <c r="O8" i="3" s="1"/>
  <c r="D126" i="12"/>
  <c r="D9" i="3" s="1"/>
  <c r="E126" i="12"/>
  <c r="E9" i="3" s="1"/>
  <c r="F126" i="12"/>
  <c r="F9" i="3" s="1"/>
  <c r="G126" i="12"/>
  <c r="G9" i="3" s="1"/>
  <c r="H126" i="12"/>
  <c r="H9" i="3" s="1"/>
  <c r="I126" i="12"/>
  <c r="I9" i="3" s="1"/>
  <c r="J126" i="12"/>
  <c r="J9" i="3" s="1"/>
  <c r="K126" i="12"/>
  <c r="K9" i="3" s="1"/>
  <c r="L126" i="12"/>
  <c r="L9" i="3" s="1"/>
  <c r="M126" i="12"/>
  <c r="M9" i="3" s="1"/>
  <c r="N126" i="12"/>
  <c r="N9" i="3" s="1"/>
  <c r="O126" i="12"/>
  <c r="O9" i="3" s="1"/>
  <c r="D148" i="12"/>
  <c r="D10" i="3" s="1"/>
  <c r="E148" i="12"/>
  <c r="E10" i="3" s="1"/>
  <c r="F148" i="12"/>
  <c r="F10" i="3" s="1"/>
  <c r="G148" i="12"/>
  <c r="G10" i="3" s="1"/>
  <c r="H148" i="12"/>
  <c r="H10" i="3" s="1"/>
  <c r="I148" i="12"/>
  <c r="I10" i="3" s="1"/>
  <c r="J148" i="12"/>
  <c r="J10" i="3" s="1"/>
  <c r="K148" i="12"/>
  <c r="K10" i="3" s="1"/>
  <c r="L148" i="12"/>
  <c r="L10" i="3" s="1"/>
  <c r="M148" i="12"/>
  <c r="M10" i="3" s="1"/>
  <c r="N148" i="12"/>
  <c r="N10" i="3" s="1"/>
  <c r="O148" i="12"/>
  <c r="O10" i="3" s="1"/>
  <c r="D27" i="3"/>
  <c r="E27" i="3"/>
  <c r="F27" i="3"/>
  <c r="G27" i="3"/>
  <c r="H27" i="3"/>
  <c r="I27" i="3"/>
  <c r="J27" i="3"/>
  <c r="K27" i="3"/>
  <c r="L27" i="3"/>
  <c r="M27" i="3"/>
  <c r="N27" i="3"/>
  <c r="O27" i="3"/>
  <c r="D28" i="3"/>
  <c r="E28" i="3"/>
  <c r="F28" i="3"/>
  <c r="G28" i="3"/>
  <c r="H28" i="3"/>
  <c r="I28" i="3"/>
  <c r="J28" i="3"/>
  <c r="K28" i="3"/>
  <c r="L28" i="3"/>
  <c r="M28" i="3"/>
  <c r="N28" i="3"/>
  <c r="O28" i="3"/>
  <c r="D29" i="3"/>
  <c r="E29" i="3"/>
  <c r="F29" i="3"/>
  <c r="G29" i="3"/>
  <c r="H29" i="3"/>
  <c r="I29" i="3"/>
  <c r="J29" i="3"/>
  <c r="K29" i="3"/>
  <c r="L29" i="3"/>
  <c r="M29" i="3"/>
  <c r="N29" i="3"/>
  <c r="O29" i="3"/>
  <c r="D65" i="12"/>
  <c r="D30" i="3" s="1"/>
  <c r="E65" i="12"/>
  <c r="E30" i="3" s="1"/>
  <c r="F65" i="12"/>
  <c r="F30" i="3" s="1"/>
  <c r="G65" i="12"/>
  <c r="G30" i="3" s="1"/>
  <c r="H65" i="12"/>
  <c r="H30" i="3" s="1"/>
  <c r="I65" i="12"/>
  <c r="I30" i="3" s="1"/>
  <c r="J65" i="12"/>
  <c r="J30" i="3" s="1"/>
  <c r="K65" i="12"/>
  <c r="K30" i="3" s="1"/>
  <c r="L65" i="12"/>
  <c r="L30" i="3" s="1"/>
  <c r="M65" i="12"/>
  <c r="M30" i="3" s="1"/>
  <c r="N65" i="12"/>
  <c r="N30" i="3" s="1"/>
  <c r="O65" i="12"/>
  <c r="O30" i="3" s="1"/>
  <c r="D85" i="12"/>
  <c r="D31" i="3" s="1"/>
  <c r="E85" i="12"/>
  <c r="E31" i="3" s="1"/>
  <c r="F85" i="12"/>
  <c r="F31" i="3" s="1"/>
  <c r="G85" i="12"/>
  <c r="G31" i="3" s="1"/>
  <c r="H85" i="12"/>
  <c r="H31" i="3" s="1"/>
  <c r="I85" i="12"/>
  <c r="I31" i="3" s="1"/>
  <c r="J85" i="12"/>
  <c r="J31" i="3" s="1"/>
  <c r="K85" i="12"/>
  <c r="K31" i="3" s="1"/>
  <c r="L85" i="12"/>
  <c r="L31" i="3" s="1"/>
  <c r="M85" i="12"/>
  <c r="M31" i="3" s="1"/>
  <c r="N85" i="12"/>
  <c r="N31" i="3" s="1"/>
  <c r="O85" i="12"/>
  <c r="O31" i="3" s="1"/>
  <c r="D105" i="12"/>
  <c r="D32" i="3" s="1"/>
  <c r="E105" i="12"/>
  <c r="E32" i="3" s="1"/>
  <c r="F105" i="12"/>
  <c r="F32" i="3" s="1"/>
  <c r="G105" i="12"/>
  <c r="G32" i="3" s="1"/>
  <c r="H105" i="12"/>
  <c r="H32" i="3" s="1"/>
  <c r="I105" i="12"/>
  <c r="I32" i="3" s="1"/>
  <c r="J105" i="12"/>
  <c r="J32" i="3" s="1"/>
  <c r="K105" i="12"/>
  <c r="K32" i="3" s="1"/>
  <c r="L105" i="12"/>
  <c r="L32" i="3" s="1"/>
  <c r="M105" i="12"/>
  <c r="M32" i="3" s="1"/>
  <c r="N105" i="12"/>
  <c r="N32" i="3" s="1"/>
  <c r="O105" i="12"/>
  <c r="O32" i="3" s="1"/>
  <c r="D127" i="12"/>
  <c r="D33" i="3" s="1"/>
  <c r="E127" i="12"/>
  <c r="E33" i="3" s="1"/>
  <c r="F127" i="12"/>
  <c r="F33" i="3" s="1"/>
  <c r="G127" i="12"/>
  <c r="G33" i="3" s="1"/>
  <c r="H127" i="12"/>
  <c r="H33" i="3" s="1"/>
  <c r="I127" i="12"/>
  <c r="I33" i="3" s="1"/>
  <c r="J127" i="12"/>
  <c r="J33" i="3" s="1"/>
  <c r="K127" i="12"/>
  <c r="K33" i="3" s="1"/>
  <c r="L127" i="12"/>
  <c r="L33" i="3" s="1"/>
  <c r="M127" i="12"/>
  <c r="M33" i="3" s="1"/>
  <c r="N127" i="12"/>
  <c r="N33" i="3" s="1"/>
  <c r="O127" i="12"/>
  <c r="O33" i="3" s="1"/>
  <c r="D149" i="12"/>
  <c r="D34" i="3" s="1"/>
  <c r="E149" i="12"/>
  <c r="E34" i="3" s="1"/>
  <c r="F149" i="12"/>
  <c r="F34" i="3" s="1"/>
  <c r="G149" i="12"/>
  <c r="G34" i="3" s="1"/>
  <c r="H149" i="12"/>
  <c r="H34" i="3" s="1"/>
  <c r="I149" i="12"/>
  <c r="I34" i="3" s="1"/>
  <c r="J149" i="12"/>
  <c r="J34" i="3" s="1"/>
  <c r="K149" i="12"/>
  <c r="K34" i="3" s="1"/>
  <c r="L149" i="12"/>
  <c r="L34" i="3" s="1"/>
  <c r="M149" i="12"/>
  <c r="M34" i="3" s="1"/>
  <c r="N149" i="12"/>
  <c r="N34" i="3" s="1"/>
  <c r="O149" i="12"/>
  <c r="O34" i="3" s="1"/>
  <c r="F61" i="12"/>
  <c r="F81" i="12"/>
  <c r="D114" i="12"/>
  <c r="E114" i="12"/>
  <c r="F114" i="12"/>
  <c r="G114" i="12"/>
  <c r="H114" i="12"/>
  <c r="I114" i="12"/>
  <c r="J114" i="12"/>
  <c r="K114" i="12"/>
  <c r="L114" i="12"/>
  <c r="M114" i="12"/>
  <c r="N114" i="12"/>
  <c r="O114" i="12"/>
  <c r="D115" i="12"/>
  <c r="E115" i="12"/>
  <c r="F115" i="12"/>
  <c r="G115" i="12"/>
  <c r="H115" i="12"/>
  <c r="I115" i="12"/>
  <c r="J115" i="12"/>
  <c r="K115" i="12"/>
  <c r="L115" i="12"/>
  <c r="M115" i="12"/>
  <c r="N115" i="12"/>
  <c r="O115" i="12"/>
  <c r="D120" i="12"/>
  <c r="E120" i="12"/>
  <c r="F120" i="12"/>
  <c r="G120" i="12"/>
  <c r="H120" i="12"/>
  <c r="I120" i="12"/>
  <c r="J120" i="12"/>
  <c r="K120" i="12"/>
  <c r="L120" i="12"/>
  <c r="M120" i="12"/>
  <c r="N120" i="12"/>
  <c r="O120" i="12"/>
  <c r="D170" i="12"/>
  <c r="E170" i="12"/>
  <c r="F170" i="12"/>
  <c r="G170" i="12"/>
  <c r="H170" i="12"/>
  <c r="I170" i="12"/>
  <c r="J170" i="12"/>
  <c r="K170" i="12"/>
  <c r="L170" i="12"/>
  <c r="M170" i="12"/>
  <c r="N170" i="12"/>
  <c r="O170" i="12"/>
  <c r="D171" i="12"/>
  <c r="E171" i="12"/>
  <c r="F171" i="12"/>
  <c r="G171" i="12"/>
  <c r="H171" i="12"/>
  <c r="I171" i="12"/>
  <c r="J171" i="12"/>
  <c r="K171" i="12"/>
  <c r="L171" i="12"/>
  <c r="M171" i="12"/>
  <c r="N171" i="12"/>
  <c r="O171" i="12"/>
  <c r="D172" i="12"/>
  <c r="E172" i="12"/>
  <c r="F172" i="12"/>
  <c r="G172" i="12"/>
  <c r="H172" i="12"/>
  <c r="I172" i="12"/>
  <c r="J172" i="12"/>
  <c r="K172" i="12"/>
  <c r="L172" i="12"/>
  <c r="M172" i="12"/>
  <c r="N172" i="12"/>
  <c r="O172" i="12"/>
  <c r="D173" i="12"/>
  <c r="E173" i="12"/>
  <c r="F173" i="12"/>
  <c r="G173" i="12"/>
  <c r="H173" i="12"/>
  <c r="I173" i="12"/>
  <c r="J173" i="12"/>
  <c r="K173" i="12"/>
  <c r="L173" i="12"/>
  <c r="M173" i="12"/>
  <c r="N173" i="12"/>
  <c r="O173" i="12"/>
  <c r="D174" i="12"/>
  <c r="E174" i="12"/>
  <c r="F174" i="12"/>
  <c r="G174" i="12"/>
  <c r="H174" i="12"/>
  <c r="I174" i="12"/>
  <c r="J174" i="12"/>
  <c r="K174" i="12"/>
  <c r="L174" i="12"/>
  <c r="M174" i="12"/>
  <c r="N174" i="12"/>
  <c r="O174" i="12"/>
  <c r="D175" i="12"/>
  <c r="E175" i="12"/>
  <c r="F175" i="12"/>
  <c r="G175" i="12"/>
  <c r="H175" i="12"/>
  <c r="I175" i="12"/>
  <c r="J175" i="12"/>
  <c r="K175" i="12"/>
  <c r="L175" i="12"/>
  <c r="M175" i="12"/>
  <c r="N175" i="12"/>
  <c r="O175" i="12"/>
  <c r="D176" i="12"/>
  <c r="E176" i="12"/>
  <c r="F176" i="12"/>
  <c r="G176" i="12"/>
  <c r="H176" i="12"/>
  <c r="I176" i="12"/>
  <c r="J176" i="12"/>
  <c r="K176" i="12"/>
  <c r="L176" i="12"/>
  <c r="M176" i="12"/>
  <c r="N176" i="12"/>
  <c r="O176" i="12"/>
  <c r="D177" i="12"/>
  <c r="E177" i="12"/>
  <c r="F177" i="12"/>
  <c r="G177" i="12"/>
  <c r="H177" i="12"/>
  <c r="I177" i="12"/>
  <c r="J177" i="12"/>
  <c r="K177" i="12"/>
  <c r="L177" i="12"/>
  <c r="M177" i="12"/>
  <c r="N177" i="12"/>
  <c r="O177" i="12"/>
  <c r="D178" i="12"/>
  <c r="E178" i="12"/>
  <c r="F178" i="12"/>
  <c r="G178" i="12"/>
  <c r="H178" i="12"/>
  <c r="I178" i="12"/>
  <c r="J178" i="12"/>
  <c r="K178" i="12"/>
  <c r="L178" i="12"/>
  <c r="M178" i="12"/>
  <c r="N178" i="12"/>
  <c r="O178" i="12"/>
  <c r="D179" i="12"/>
  <c r="E179" i="12"/>
  <c r="F179" i="12"/>
  <c r="G179" i="12"/>
  <c r="H179" i="12"/>
  <c r="I179" i="12"/>
  <c r="J179" i="12"/>
  <c r="K179" i="12"/>
  <c r="L179" i="12"/>
  <c r="M179" i="12"/>
  <c r="N179" i="12"/>
  <c r="O179" i="12"/>
  <c r="D180" i="12"/>
  <c r="E180" i="12"/>
  <c r="F180" i="12"/>
  <c r="G180" i="12"/>
  <c r="H180" i="12"/>
  <c r="I180" i="12"/>
  <c r="J180" i="12"/>
  <c r="K180" i="12"/>
  <c r="L180" i="12"/>
  <c r="M180" i="12"/>
  <c r="N180" i="12"/>
  <c r="O180" i="12"/>
  <c r="D181" i="12"/>
  <c r="E181" i="12"/>
  <c r="F181" i="12"/>
  <c r="G181" i="12"/>
  <c r="H181" i="12"/>
  <c r="I181" i="12"/>
  <c r="J181" i="12"/>
  <c r="K181" i="12"/>
  <c r="L181" i="12"/>
  <c r="M181" i="12"/>
  <c r="N181" i="12"/>
  <c r="O181" i="12"/>
  <c r="D182" i="12"/>
  <c r="E182" i="12"/>
  <c r="F182" i="12"/>
  <c r="G182" i="12"/>
  <c r="H182" i="12"/>
  <c r="I182" i="12"/>
  <c r="J182" i="12"/>
  <c r="K182" i="12"/>
  <c r="L182" i="12"/>
  <c r="M182" i="12"/>
  <c r="N182" i="12"/>
  <c r="O182" i="12"/>
  <c r="D183" i="12"/>
  <c r="E183" i="12"/>
  <c r="F183" i="12"/>
  <c r="G183" i="12"/>
  <c r="H183" i="12"/>
  <c r="I183" i="12"/>
  <c r="J183" i="12"/>
  <c r="K183" i="12"/>
  <c r="L183" i="12"/>
  <c r="M183" i="12"/>
  <c r="N183" i="12"/>
  <c r="O183" i="12"/>
  <c r="D184" i="12"/>
  <c r="E184" i="12"/>
  <c r="F184" i="12"/>
  <c r="G184" i="12"/>
  <c r="H184" i="12"/>
  <c r="I184" i="12"/>
  <c r="J184" i="12"/>
  <c r="K184" i="12"/>
  <c r="L184" i="12"/>
  <c r="M184" i="12"/>
  <c r="N184" i="12"/>
  <c r="O184" i="12"/>
  <c r="D185" i="12"/>
  <c r="E185" i="12"/>
  <c r="F185" i="12"/>
  <c r="G185" i="12"/>
  <c r="H185" i="12"/>
  <c r="I185" i="12"/>
  <c r="J185" i="12"/>
  <c r="K185" i="12"/>
  <c r="L185" i="12"/>
  <c r="M185" i="12"/>
  <c r="N185" i="12"/>
  <c r="O185" i="12"/>
  <c r="D186" i="12"/>
  <c r="E186" i="12"/>
  <c r="F186" i="12"/>
  <c r="G186" i="12"/>
  <c r="H186" i="12"/>
  <c r="I186" i="12"/>
  <c r="J186" i="12"/>
  <c r="K186" i="12"/>
  <c r="L186" i="12"/>
  <c r="M186" i="12"/>
  <c r="N186" i="12"/>
  <c r="O186" i="12"/>
  <c r="D187" i="12"/>
  <c r="E187" i="12"/>
  <c r="F187" i="12"/>
  <c r="G187" i="12"/>
  <c r="H187" i="12"/>
  <c r="I187" i="12"/>
  <c r="J187" i="12"/>
  <c r="K187" i="12"/>
  <c r="L187" i="12"/>
  <c r="M187" i="12"/>
  <c r="N187" i="12"/>
  <c r="O187" i="12"/>
  <c r="D189" i="12"/>
  <c r="E189" i="12"/>
  <c r="F189" i="12"/>
  <c r="G189" i="12"/>
  <c r="H189" i="12"/>
  <c r="I189" i="12"/>
  <c r="J189" i="12"/>
  <c r="K189" i="12"/>
  <c r="L189" i="12"/>
  <c r="M189" i="12"/>
  <c r="N189" i="12"/>
  <c r="O189" i="12"/>
  <c r="D191" i="12"/>
  <c r="E191" i="12"/>
  <c r="F191" i="12"/>
  <c r="G191" i="12"/>
  <c r="H191" i="12"/>
  <c r="I191" i="12"/>
  <c r="J191" i="12"/>
  <c r="K191" i="12"/>
  <c r="L191" i="12"/>
  <c r="M191" i="12"/>
  <c r="N191" i="12"/>
  <c r="O191" i="12"/>
  <c r="AO50" i="33"/>
  <c r="AO42" i="33"/>
  <c r="F6" i="37"/>
  <c r="AO109" i="33"/>
  <c r="AO76" i="33"/>
  <c r="AO37" i="33"/>
  <c r="AO57" i="33"/>
  <c r="AO106" i="33"/>
  <c r="AO31" i="33"/>
  <c r="E7" i="11"/>
  <c r="AO6" i="33"/>
  <c r="AO17" i="33"/>
  <c r="AO4" i="33"/>
  <c r="AO19" i="33"/>
  <c r="AO81" i="33"/>
  <c r="AO52" i="33"/>
  <c r="AO99" i="33"/>
  <c r="AO14" i="33"/>
  <c r="AO79" i="33"/>
  <c r="AO46" i="33"/>
  <c r="AO73" i="33"/>
  <c r="AO32" i="33"/>
  <c r="AO68" i="33"/>
  <c r="AO43" i="33"/>
  <c r="AO13" i="33"/>
  <c r="AO29" i="33"/>
  <c r="AO34" i="33"/>
  <c r="AO47" i="33"/>
  <c r="AO7" i="33"/>
  <c r="F6" i="36"/>
  <c r="AO87" i="33"/>
  <c r="AO39" i="33"/>
  <c r="AO20" i="33"/>
  <c r="AO74" i="33"/>
  <c r="AO111" i="33"/>
  <c r="S31" i="11"/>
  <c r="N25" i="11"/>
  <c r="AO25" i="33"/>
  <c r="V3" i="11"/>
  <c r="L42" i="18"/>
  <c r="N42" i="18"/>
  <c r="M42" i="18"/>
  <c r="O42" i="18"/>
  <c r="AO69" i="33" l="1"/>
  <c r="I32" i="11"/>
  <c r="AO28" i="33"/>
  <c r="AO98" i="33"/>
  <c r="K14" i="11"/>
  <c r="W56" i="11"/>
  <c r="W53" i="11"/>
  <c r="Y20" i="11"/>
  <c r="Y13" i="11"/>
  <c r="Y21" i="11"/>
  <c r="Y3" i="11"/>
  <c r="Y17" i="11"/>
  <c r="Y18" i="11"/>
  <c r="Y8" i="11"/>
  <c r="Y7" i="11"/>
  <c r="Y25" i="11"/>
  <c r="Y23" i="11"/>
  <c r="Y14" i="11"/>
  <c r="Y19" i="11"/>
  <c r="Y26" i="11"/>
  <c r="Y27" i="11"/>
  <c r="Y15" i="11"/>
  <c r="Y10" i="11"/>
  <c r="Y11" i="11"/>
  <c r="Y16" i="11"/>
  <c r="Y4" i="11"/>
  <c r="Y22" i="11"/>
  <c r="Y12" i="11"/>
  <c r="V29" i="11"/>
  <c r="P31" i="11"/>
  <c r="N31" i="11"/>
  <c r="O32" i="11"/>
  <c r="G32" i="11"/>
  <c r="T30" i="11"/>
  <c r="AO85" i="33"/>
  <c r="H31" i="11"/>
  <c r="O29" i="11"/>
  <c r="M9" i="11"/>
  <c r="Y9" i="11" s="1"/>
  <c r="W44" i="11"/>
  <c r="N50" i="11"/>
  <c r="I38" i="11"/>
  <c r="I41" i="11"/>
  <c r="D95" i="11"/>
  <c r="I92" i="11"/>
  <c r="I62" i="11"/>
  <c r="N83" i="11"/>
  <c r="D77" i="11"/>
  <c r="W38" i="11"/>
  <c r="N107" i="11"/>
  <c r="S33" i="11"/>
  <c r="G31" i="11"/>
  <c r="G33" i="11" s="1"/>
  <c r="F7" i="6" s="1"/>
  <c r="E32" i="11"/>
  <c r="E31" i="11"/>
  <c r="I31" i="11"/>
  <c r="I33" i="11" s="1"/>
  <c r="F7" i="9" s="1"/>
  <c r="P32" i="11"/>
  <c r="P33" i="11" s="1"/>
  <c r="H32" i="11"/>
  <c r="H33" i="11" s="1"/>
  <c r="F7" i="8" s="1"/>
  <c r="E29" i="11"/>
  <c r="F32" i="11"/>
  <c r="F31" i="11"/>
  <c r="J32" i="11"/>
  <c r="J31" i="11"/>
  <c r="K32" i="11"/>
  <c r="K31" i="11"/>
  <c r="L32" i="11"/>
  <c r="L30" i="11"/>
  <c r="M30" i="11"/>
  <c r="N32" i="11"/>
  <c r="N33" i="11" s="1"/>
  <c r="Q31" i="11"/>
  <c r="Q32" i="11"/>
  <c r="R29" i="11"/>
  <c r="F6" i="40"/>
  <c r="U30" i="11"/>
  <c r="F6" i="38"/>
  <c r="S29" i="11"/>
  <c r="S30" i="11"/>
  <c r="O30" i="11"/>
  <c r="O31" i="11"/>
  <c r="O33" i="11" s="1"/>
  <c r="S110" i="11"/>
  <c r="S104" i="11"/>
  <c r="S98" i="11"/>
  <c r="W59" i="11"/>
  <c r="S86" i="11"/>
  <c r="S80" i="11"/>
  <c r="S74" i="11"/>
  <c r="S68" i="11"/>
  <c r="S62" i="11"/>
  <c r="S56" i="11"/>
  <c r="S50" i="11"/>
  <c r="S44" i="11"/>
  <c r="W41" i="11"/>
  <c r="S38" i="11"/>
  <c r="W47" i="11"/>
  <c r="S89" i="11"/>
  <c r="W50" i="11"/>
  <c r="N89" i="11"/>
  <c r="N77" i="11"/>
  <c r="N71" i="11"/>
  <c r="N65" i="11"/>
  <c r="N59" i="11"/>
  <c r="N86" i="11"/>
  <c r="N95" i="11"/>
  <c r="I95" i="11"/>
  <c r="N47" i="11"/>
  <c r="N41" i="11"/>
  <c r="I86" i="11"/>
  <c r="I80" i="11"/>
  <c r="I77" i="11"/>
  <c r="I56" i="11"/>
  <c r="I47" i="11"/>
  <c r="D104" i="11"/>
  <c r="D98" i="11"/>
  <c r="S107" i="11"/>
  <c r="S101" i="11"/>
  <c r="S95" i="11"/>
  <c r="N98" i="11"/>
  <c r="S83" i="11"/>
  <c r="S71" i="11"/>
  <c r="S65" i="11"/>
  <c r="S59" i="11"/>
  <c r="S53" i="11"/>
  <c r="S47" i="11"/>
  <c r="S41" i="11"/>
  <c r="N101" i="11"/>
  <c r="S77" i="11"/>
  <c r="S92" i="11"/>
  <c r="N92" i="11"/>
  <c r="I110" i="11"/>
  <c r="N80" i="11"/>
  <c r="N74" i="11"/>
  <c r="N68" i="11"/>
  <c r="N62" i="11"/>
  <c r="N110" i="11"/>
  <c r="N104" i="11"/>
  <c r="N44" i="11"/>
  <c r="N56" i="11"/>
  <c r="I107" i="11"/>
  <c r="N53" i="11"/>
  <c r="I89" i="11"/>
  <c r="I98" i="11"/>
  <c r="I74" i="11"/>
  <c r="I53" i="11"/>
  <c r="D101" i="11"/>
  <c r="D86" i="11"/>
  <c r="AO102" i="33"/>
  <c r="AO93" i="33"/>
  <c r="AO72" i="33"/>
  <c r="AO8" i="33"/>
  <c r="N29" i="11"/>
  <c r="V32" i="11"/>
  <c r="V30" i="11"/>
  <c r="V31" i="11"/>
  <c r="F6" i="41"/>
  <c r="AR15" i="11"/>
  <c r="L29" i="11"/>
  <c r="L31" i="11"/>
  <c r="L33" i="11" s="1"/>
  <c r="M31" i="11"/>
  <c r="M32" i="11"/>
  <c r="M29" i="11"/>
  <c r="N30" i="11"/>
  <c r="Q30" i="11"/>
  <c r="K30" i="11"/>
  <c r="K29" i="11"/>
  <c r="J30" i="11"/>
  <c r="H29" i="11"/>
  <c r="I29" i="11"/>
  <c r="R31" i="11"/>
  <c r="R33" i="11" s="1"/>
  <c r="R30" i="11"/>
  <c r="J29" i="11"/>
  <c r="I30" i="11"/>
  <c r="H30" i="11"/>
  <c r="G30" i="11"/>
  <c r="G29" i="11"/>
  <c r="F30" i="11"/>
  <c r="F29" i="11"/>
  <c r="E30" i="11"/>
  <c r="P29" i="11"/>
  <c r="P30" i="11"/>
  <c r="Q29" i="11"/>
  <c r="T31" i="11"/>
  <c r="T33" i="11" s="1"/>
  <c r="U32" i="11"/>
  <c r="U29" i="11"/>
  <c r="U31" i="11"/>
  <c r="Y30" i="11" l="1"/>
  <c r="Y31" i="11"/>
  <c r="Y32" i="11"/>
  <c r="Y29" i="11"/>
  <c r="J33" i="11"/>
  <c r="F6" i="10" s="1"/>
  <c r="E33" i="11"/>
  <c r="H35" i="11"/>
  <c r="U33" i="11"/>
  <c r="K33" i="11"/>
  <c r="F6" i="23" s="1"/>
  <c r="F33" i="11"/>
  <c r="F9" i="5" s="1"/>
  <c r="Q33" i="11"/>
  <c r="O35" i="11"/>
  <c r="V35" i="11"/>
  <c r="V33" i="11"/>
  <c r="M33" i="11"/>
  <c r="J71" i="11" l="1"/>
  <c r="X62" i="11"/>
  <c r="E110" i="11"/>
  <c r="X56" i="11"/>
  <c r="F7" i="1"/>
  <c r="Y33" i="11"/>
  <c r="X53" i="11"/>
  <c r="O107" i="11"/>
  <c r="X44" i="11"/>
  <c r="E38" i="11"/>
  <c r="J95" i="11"/>
  <c r="O77" i="11"/>
  <c r="J92" i="11"/>
  <c r="T41" i="11"/>
  <c r="E74" i="11"/>
  <c r="E59" i="11"/>
  <c r="E83" i="11"/>
  <c r="J77" i="11"/>
  <c r="O86" i="11"/>
  <c r="O62" i="11"/>
  <c r="L35" i="11"/>
  <c r="M35" i="11" s="1"/>
  <c r="T110" i="11"/>
  <c r="J56" i="11"/>
  <c r="E44" i="11"/>
  <c r="J74" i="11"/>
  <c r="J50" i="11"/>
  <c r="T74" i="11"/>
  <c r="J104" i="11"/>
  <c r="T44" i="11"/>
  <c r="O53" i="11"/>
  <c r="E71" i="11"/>
  <c r="E101" i="11"/>
  <c r="T86" i="11"/>
  <c r="E77" i="11"/>
  <c r="O47" i="11"/>
  <c r="X41" i="11"/>
  <c r="E41" i="11"/>
  <c r="E86" i="11"/>
  <c r="E104" i="11"/>
  <c r="O74" i="11"/>
  <c r="E89" i="11"/>
  <c r="J44" i="11"/>
  <c r="T95" i="11"/>
  <c r="E56" i="11"/>
  <c r="J86" i="11"/>
  <c r="E98" i="11"/>
  <c r="E92" i="11"/>
  <c r="E62" i="11"/>
  <c r="T50" i="11"/>
  <c r="O98" i="11"/>
  <c r="O38" i="11"/>
  <c r="T80" i="11"/>
  <c r="T101" i="11"/>
  <c r="J65" i="11"/>
  <c r="X47" i="11"/>
  <c r="T53" i="11"/>
  <c r="E80" i="11"/>
  <c r="O59" i="11"/>
  <c r="O44" i="11"/>
  <c r="O92" i="11"/>
  <c r="T89" i="11"/>
  <c r="O101" i="11"/>
  <c r="E50" i="11"/>
  <c r="I35" i="11"/>
  <c r="P35" i="11"/>
  <c r="E53" i="11"/>
  <c r="O80" i="11"/>
  <c r="E68" i="11"/>
  <c r="J47" i="11"/>
  <c r="E65" i="11"/>
  <c r="O56" i="11"/>
  <c r="X59" i="11"/>
  <c r="T77" i="11"/>
  <c r="T47" i="11"/>
  <c r="T92" i="11"/>
  <c r="J101" i="11"/>
  <c r="O89" i="11"/>
  <c r="O41" i="11"/>
  <c r="J83" i="11"/>
  <c r="J59" i="11"/>
  <c r="O71" i="11"/>
  <c r="T38" i="11"/>
  <c r="E107" i="11"/>
  <c r="T68" i="11"/>
  <c r="T65" i="11"/>
  <c r="T104" i="11"/>
  <c r="T59" i="11"/>
  <c r="T107" i="11"/>
  <c r="T98" i="11"/>
  <c r="E95" i="11"/>
  <c r="J107" i="11"/>
  <c r="J80" i="11"/>
  <c r="J110" i="11"/>
  <c r="J41" i="11"/>
  <c r="J98" i="11"/>
  <c r="O104" i="11"/>
  <c r="J53" i="11"/>
  <c r="J68" i="11"/>
  <c r="O83" i="11"/>
  <c r="O68" i="11"/>
  <c r="J38" i="11"/>
  <c r="T71" i="11"/>
  <c r="T56" i="11"/>
  <c r="O110" i="11"/>
  <c r="J89" i="11"/>
  <c r="O95" i="11"/>
  <c r="O65" i="11"/>
  <c r="X38" i="11"/>
  <c r="J62" i="11"/>
  <c r="T83" i="11"/>
  <c r="O50" i="11"/>
  <c r="E47" i="11"/>
  <c r="X50" i="11"/>
  <c r="T62" i="11"/>
</calcChain>
</file>

<file path=xl/comments1.xml><?xml version="1.0" encoding="utf-8"?>
<comments xmlns="http://schemas.openxmlformats.org/spreadsheetml/2006/main">
  <authors>
    <author>Robert Borski</author>
  </authors>
  <commentList>
    <comment ref="G8" authorId="0" shapeId="0">
      <text>
        <r>
          <rPr>
            <sz val="8"/>
            <color indexed="81"/>
            <rFont val="Tahoma"/>
            <family val="2"/>
            <charset val="238"/>
          </rPr>
          <t xml:space="preserve">zkracená trať
</t>
        </r>
      </text>
    </comment>
    <comment ref="K8" authorId="0" shapeId="0">
      <text>
        <r>
          <rPr>
            <sz val="8"/>
            <color indexed="81"/>
            <rFont val="Tahoma"/>
            <family val="2"/>
            <charset val="238"/>
          </rPr>
          <t xml:space="preserve">zkracená trať
</t>
        </r>
      </text>
    </comment>
    <comment ref="O8" authorId="0" shapeId="0">
      <text>
        <r>
          <rPr>
            <sz val="8"/>
            <color indexed="81"/>
            <rFont val="Tahoma"/>
            <family val="2"/>
            <charset val="238"/>
          </rPr>
          <t xml:space="preserve">zkracená trať
</t>
        </r>
      </text>
    </comment>
    <comment ref="G32" authorId="0" shapeId="0">
      <text>
        <r>
          <rPr>
            <sz val="8"/>
            <color indexed="81"/>
            <rFont val="Tahoma"/>
            <family val="2"/>
            <charset val="238"/>
          </rPr>
          <t xml:space="preserve">zkracená trať
</t>
        </r>
      </text>
    </comment>
    <comment ref="K32" authorId="0" shapeId="0">
      <text>
        <r>
          <rPr>
            <sz val="8"/>
            <color indexed="81"/>
            <rFont val="Tahoma"/>
            <family val="2"/>
            <charset val="238"/>
          </rPr>
          <t xml:space="preserve">zkracená trať
</t>
        </r>
      </text>
    </comment>
    <comment ref="O32" authorId="0" shapeId="0">
      <text>
        <r>
          <rPr>
            <sz val="8"/>
            <color indexed="81"/>
            <rFont val="Tahoma"/>
            <family val="2"/>
            <charset val="238"/>
          </rPr>
          <t xml:space="preserve">zkracená trať
</t>
        </r>
      </text>
    </comment>
  </commentList>
</comments>
</file>

<file path=xl/comments2.xml><?xml version="1.0" encoding="utf-8"?>
<comments xmlns="http://schemas.openxmlformats.org/spreadsheetml/2006/main">
  <authors>
    <author>Starosta</author>
  </authors>
  <commentList>
    <comment ref="P47" authorId="0" shapeId="0">
      <text>
        <r>
          <rPr>
            <b/>
            <sz val="9"/>
            <color indexed="81"/>
            <rFont val="Tahoma"/>
            <family val="2"/>
            <charset val="238"/>
          </rPr>
          <t>Změna délky tratě</t>
        </r>
        <r>
          <rPr>
            <sz val="9"/>
            <color indexed="81"/>
            <rFont val="Tahoma"/>
            <family val="2"/>
            <charset val="238"/>
          </rPr>
          <t xml:space="preserve">
</t>
        </r>
      </text>
    </comment>
  </commentList>
</comments>
</file>

<file path=xl/sharedStrings.xml><?xml version="1.0" encoding="utf-8"?>
<sst xmlns="http://schemas.openxmlformats.org/spreadsheetml/2006/main" count="28565" uniqueCount="4375">
  <si>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</si>
  <si>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</si>
  <si>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</si>
  <si>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</si>
  <si>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</si>
  <si>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</si>
  <si>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</si>
  <si>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</si>
  <si>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</si>
  <si>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</si>
  <si>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</si>
  <si>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</si>
  <si>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</si>
  <si>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</si>
  <si>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</si>
  <si>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</si>
  <si>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</si>
  <si>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</si>
  <si>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</si>
  <si>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</si>
  <si>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</si>
  <si>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</si>
  <si>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</si>
  <si>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</si>
  <si>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</si>
  <si>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</si>
  <si>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</si>
  <si>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</si>
  <si>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</si>
  <si>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</si>
  <si>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</si>
  <si>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</si>
  <si>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</si>
  <si>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</si>
  <si>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</si>
  <si>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</si>
  <si>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</si>
  <si>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</si>
  <si>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</si>
  <si>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</si>
  <si>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</si>
  <si>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</si>
  <si>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</si>
  <si>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</si>
  <si>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</si>
  <si>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</si>
  <si>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</si>
  <si>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</si>
  <si>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</si>
  <si>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</si>
  <si>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</si>
  <si>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</si>
  <si>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</si>
  <si>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</si>
  <si>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</si>
  <si>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</si>
  <si>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</si>
  <si>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</si>
  <si>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</si>
  <si>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</si>
  <si>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</si>
  <si>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</si>
  <si>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</si>
  <si>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</si>
  <si>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</si>
  <si>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</si>
  <si>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</si>
  <si>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</si>
  <si>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</si>
  <si>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</si>
  <si>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</si>
  <si>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</si>
  <si>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</si>
  <si>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</si>
  <si>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</si>
  <si>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</si>
  <si>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</si>
  <si>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</si>
  <si>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</si>
  <si>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</si>
  <si>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</si>
  <si>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</si>
  <si>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</si>
  <si>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</si>
  <si>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</si>
  <si>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</si>
  <si>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</si>
  <si>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</si>
  <si>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</si>
  <si>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</si>
  <si>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</si>
  <si>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01:27,8</t>
  </si>
  <si>
    <t>01:28,3</t>
  </si>
  <si>
    <t>01:29,3</t>
  </si>
  <si>
    <t>01:30,0</t>
  </si>
  <si>
    <t>01:30,4</t>
  </si>
  <si>
    <t>01:30,8</t>
  </si>
  <si>
    <t>Ulmanová</t>
  </si>
  <si>
    <t>01:33,7</t>
  </si>
  <si>
    <t>01:34,9</t>
  </si>
  <si>
    <t>Kinga</t>
  </si>
  <si>
    <t>01:35,9</t>
  </si>
  <si>
    <t>01:36,7</t>
  </si>
  <si>
    <t>Částková</t>
  </si>
  <si>
    <t>01:39,1</t>
  </si>
  <si>
    <t>01:41,7</t>
  </si>
  <si>
    <t>01:45,6</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</si>
  <si>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</si>
  <si>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</si>
  <si>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</si>
  <si>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</si>
  <si>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</si>
  <si>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</si>
  <si>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</si>
  <si>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</si>
  <si>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</si>
  <si>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</si>
  <si>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</si>
  <si>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</si>
  <si>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</si>
  <si>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</si>
  <si>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</si>
  <si>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</si>
  <si>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</si>
  <si>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</si>
  <si>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</si>
  <si>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</si>
  <si>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</si>
  <si>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</si>
  <si>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</si>
  <si>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</si>
  <si>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</si>
  <si>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</si>
  <si>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</si>
  <si>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</si>
  <si>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</si>
  <si>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</si>
  <si>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</si>
  <si>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</si>
  <si>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</si>
  <si>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</si>
  <si>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</si>
  <si>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</si>
  <si>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</si>
  <si>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</si>
  <si>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</si>
  <si>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</si>
  <si>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</si>
  <si>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</si>
  <si>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</si>
  <si>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</si>
  <si>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</si>
  <si>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</si>
  <si>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</si>
  <si>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</si>
  <si>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</si>
  <si>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</si>
  <si>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</si>
  <si>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</si>
  <si>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</si>
  <si>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</si>
  <si>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</si>
  <si>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</si>
  <si>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</si>
  <si>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</si>
  <si>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</si>
  <si>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</si>
  <si>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</si>
  <si>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</si>
  <si>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</si>
  <si>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</si>
  <si>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</si>
  <si>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</si>
  <si>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</si>
  <si>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</si>
  <si>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</si>
  <si>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</si>
  <si>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</si>
  <si>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</si>
  <si>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</si>
  <si>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</si>
  <si>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</si>
  <si>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</si>
  <si>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</si>
  <si>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</si>
  <si>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</si>
  <si>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</si>
  <si>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</si>
  <si>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</si>
  <si>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</si>
  <si>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</si>
  <si>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</si>
  <si>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</si>
  <si>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</si>
  <si>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</si>
  <si>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</si>
  <si>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</si>
  <si>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</si>
  <si>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</si>
  <si>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</si>
  <si>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</si>
  <si>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</si>
  <si>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</si>
  <si>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</si>
  <si>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</si>
  <si>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</si>
  <si>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</si>
  <si>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</si>
  <si>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</si>
  <si>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</si>
  <si>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</si>
  <si>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</si>
  <si>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</si>
  <si>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</si>
  <si>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</si>
  <si>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</si>
  <si>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</si>
  <si>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</si>
  <si>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</si>
  <si>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</si>
  <si>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</si>
  <si>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</si>
  <si>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</si>
  <si>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</si>
  <si>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</si>
  <si>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</si>
  <si>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</si>
  <si>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</si>
  <si>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</si>
  <si>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</si>
  <si>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</si>
  <si>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</si>
  <si>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</si>
  <si>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</si>
  <si>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</si>
  <si>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</si>
  <si>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</si>
  <si>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</si>
  <si>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</si>
  <si>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</si>
  <si>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</si>
  <si>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</si>
  <si>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</si>
  <si>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</si>
  <si>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</si>
  <si>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</si>
  <si>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</si>
  <si>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</si>
  <si>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</si>
  <si>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</si>
  <si>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</si>
  <si>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</si>
  <si>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</si>
  <si>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</si>
  <si>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</si>
  <si>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</si>
  <si>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</si>
  <si>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</si>
  <si>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</si>
  <si>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</si>
  <si>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</si>
  <si>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</si>
  <si>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</si>
  <si>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</si>
  <si>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</si>
  <si>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</si>
  <si>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</si>
  <si>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</si>
  <si>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</si>
  <si>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</si>
  <si>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</si>
  <si>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</si>
  <si>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</si>
  <si>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</si>
  <si>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</si>
  <si>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</si>
  <si>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</si>
  <si>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</si>
  <si>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</si>
  <si>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</si>
  <si>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</si>
  <si>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</si>
  <si>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</si>
  <si>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</si>
  <si>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</si>
  <si>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</si>
  <si>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</si>
  <si>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</si>
  <si>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</si>
  <si>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</si>
  <si>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</si>
  <si>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</si>
  <si>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</si>
  <si>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</si>
  <si>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</si>
  <si>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</si>
  <si>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</si>
  <si>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</si>
  <si>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</si>
  <si>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</si>
  <si>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</si>
  <si>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</si>
  <si>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</si>
  <si>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</si>
  <si>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</si>
  <si>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</si>
  <si>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</si>
  <si>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</si>
  <si>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</si>
  <si>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</si>
  <si>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</si>
  <si>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</si>
  <si>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</si>
  <si>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</si>
  <si>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</si>
  <si>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</si>
  <si>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</si>
  <si>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</si>
  <si>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</si>
  <si>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</si>
  <si>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</si>
  <si>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</si>
  <si>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</si>
  <si>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</si>
  <si>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37:30,9</t>
  </si>
  <si>
    <t>Piskoř</t>
  </si>
  <si>
    <t>Tichá</t>
  </si>
  <si>
    <t>33:51,2</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</si>
  <si>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</si>
  <si>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</si>
  <si>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</si>
  <si>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</si>
  <si>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</si>
  <si>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</si>
  <si>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</si>
  <si>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</si>
  <si>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</si>
  <si>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</si>
  <si>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</si>
  <si>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</si>
  <si>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</si>
  <si>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</si>
  <si>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</si>
  <si>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</si>
  <si>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</si>
  <si>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</si>
  <si>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</si>
  <si>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</si>
  <si>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L V.I.P.</t>
  </si>
  <si>
    <t>Kristýna</t>
  </si>
  <si>
    <t>Vepřeková</t>
  </si>
  <si>
    <t>Walková</t>
  </si>
  <si>
    <t>01:32,0</t>
  </si>
  <si>
    <t>Krystyna</t>
  </si>
  <si>
    <t>01:33,0</t>
  </si>
  <si>
    <t>01:37,0</t>
  </si>
  <si>
    <t>Baselidesová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</si>
  <si>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</si>
  <si>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</si>
  <si>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</si>
  <si>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</si>
  <si>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</si>
  <si>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</si>
  <si>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</si>
  <si>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</si>
  <si>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</si>
  <si>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</si>
  <si>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</si>
  <si>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</si>
  <si>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</si>
  <si>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</si>
  <si>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</si>
  <si>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</si>
  <si>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</si>
  <si>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</si>
  <si>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</si>
  <si>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</si>
  <si>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</si>
  <si>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</si>
  <si>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</si>
  <si>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</si>
  <si>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</si>
  <si>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</si>
  <si>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</si>
  <si>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</si>
  <si>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</si>
  <si>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</si>
  <si>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</si>
  <si>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</si>
  <si>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</si>
  <si>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</si>
  <si>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</si>
  <si>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</si>
  <si>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</si>
  <si>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</si>
  <si>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</si>
  <si>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</si>
  <si>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</si>
  <si>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</si>
  <si>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</si>
  <si>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</si>
  <si>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</si>
  <si>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</si>
  <si>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</si>
  <si>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</si>
  <si>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</si>
  <si>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</si>
  <si>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</si>
  <si>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</si>
  <si>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</si>
  <si>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</si>
  <si>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</si>
  <si>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</si>
  <si>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</si>
  <si>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</si>
  <si>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</si>
  <si>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</si>
  <si>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</si>
  <si>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</si>
  <si>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</si>
  <si>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</si>
  <si>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</si>
  <si>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</si>
  <si>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</si>
  <si>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</si>
  <si>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</si>
  <si>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</si>
  <si>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</si>
  <si>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</si>
  <si>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</si>
  <si>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</si>
  <si>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</si>
  <si>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</si>
  <si>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</si>
  <si>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</si>
  <si>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</si>
  <si>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</si>
  <si>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</si>
  <si>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</si>
  <si>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</si>
  <si>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</si>
  <si>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</si>
  <si>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</si>
  <si>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</si>
  <si>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</si>
  <si>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</si>
  <si>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</si>
  <si>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</si>
  <si>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</si>
  <si>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</si>
  <si>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</si>
  <si>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</si>
  <si>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</si>
  <si>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</si>
  <si>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</si>
  <si>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</si>
  <si>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</si>
  <si>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</si>
  <si>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</si>
  <si>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</si>
  <si>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</si>
  <si>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</si>
  <si>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</si>
  <si>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</si>
  <si>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</si>
  <si>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</si>
  <si>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</si>
  <si>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</si>
  <si>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</si>
  <si>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</si>
  <si>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</si>
  <si>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</si>
  <si>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</si>
  <si>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</si>
  <si>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</si>
  <si>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</si>
  <si>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</si>
  <si>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</si>
  <si>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</si>
  <si>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</si>
  <si>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</si>
  <si>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</si>
  <si>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</si>
  <si>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</si>
  <si>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</si>
  <si>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</si>
  <si>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</si>
  <si>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</si>
  <si>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</si>
  <si>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</si>
  <si>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</si>
  <si>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</si>
  <si>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</si>
  <si>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</si>
  <si>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</si>
  <si>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</si>
  <si>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</si>
  <si>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</si>
  <si>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</si>
  <si>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</si>
  <si>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</si>
  <si>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</si>
  <si>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</si>
  <si>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</si>
  <si>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</si>
  <si>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</si>
  <si>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</si>
  <si>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</si>
  <si>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</si>
  <si>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</si>
  <si>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</si>
  <si>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</si>
  <si>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</si>
  <si>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</si>
  <si>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</si>
  <si>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</si>
  <si>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</si>
  <si>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</si>
  <si>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</si>
  <si>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</si>
  <si>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</si>
  <si>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</si>
  <si>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</si>
  <si>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</si>
  <si>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</si>
  <si>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</si>
  <si>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</si>
  <si>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</si>
  <si>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</si>
  <si>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</si>
  <si>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</si>
  <si>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</si>
  <si>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</si>
  <si>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</si>
  <si>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</si>
  <si>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</si>
  <si>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</si>
  <si>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</si>
  <si>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</si>
  <si>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</si>
  <si>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</si>
  <si>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</si>
  <si>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</si>
  <si>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</si>
  <si>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</si>
  <si>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</si>
  <si>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</si>
  <si>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</si>
  <si>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</si>
  <si>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</si>
  <si>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</si>
  <si>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</si>
  <si>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</si>
  <si>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</si>
  <si>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</si>
  <si>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</si>
  <si>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</si>
  <si>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</si>
  <si>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</si>
  <si>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</si>
  <si>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</si>
  <si>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</si>
  <si>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</si>
  <si>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</si>
  <si>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</si>
  <si>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</si>
  <si>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</si>
  <si>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</si>
  <si>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</si>
  <si>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</si>
  <si>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</si>
  <si>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</si>
  <si>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</si>
  <si>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</si>
  <si>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</si>
  <si>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</si>
  <si>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</si>
  <si>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</si>
  <si>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</si>
  <si>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</si>
  <si>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</si>
  <si>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</si>
  <si>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</si>
  <si>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</si>
  <si>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</si>
  <si>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</si>
  <si>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</si>
  <si>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</si>
  <si>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</si>
  <si>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</si>
  <si>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</si>
  <si>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</si>
  <si>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</si>
  <si>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</si>
  <si>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</si>
  <si>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</si>
  <si>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</si>
  <si>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</si>
  <si>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</si>
  <si>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</si>
  <si>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Statistické tabulky</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</si>
  <si>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</si>
  <si>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</si>
  <si>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</si>
  <si>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</si>
  <si>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</si>
  <si>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</si>
  <si>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</si>
  <si>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</si>
  <si>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</si>
  <si>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</si>
  <si>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</si>
  <si>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</si>
  <si>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</si>
  <si>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</si>
  <si>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</si>
  <si>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</si>
  <si>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</si>
  <si>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</si>
  <si>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</si>
  <si>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</si>
  <si>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</si>
  <si>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</si>
  <si>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</si>
  <si>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</si>
  <si>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</si>
  <si>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</si>
  <si>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</si>
  <si>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</si>
  <si>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</si>
  <si>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</si>
  <si>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</si>
  <si>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</si>
  <si>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</si>
  <si>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</si>
  <si>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</si>
  <si>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</si>
  <si>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</si>
  <si>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</si>
  <si>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</si>
  <si>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</si>
  <si>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</si>
  <si>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</si>
  <si>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</si>
  <si>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</si>
  <si>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</si>
  <si>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</si>
  <si>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</si>
  <si>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</si>
  <si>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</si>
  <si>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</si>
  <si>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</si>
  <si>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</si>
  <si>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</si>
  <si>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</si>
  <si>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</si>
  <si>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</si>
  <si>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</si>
  <si>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</si>
  <si>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</si>
  <si>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</si>
  <si>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</si>
  <si>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</si>
  <si>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</si>
  <si>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</si>
  <si>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</si>
  <si>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</si>
  <si>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</si>
  <si>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</si>
  <si>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</si>
  <si>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</si>
  <si>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</si>
  <si>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</si>
  <si>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</si>
  <si>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</si>
  <si>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</si>
  <si>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</si>
  <si>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</si>
  <si>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</si>
  <si>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</si>
  <si>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</si>
  <si>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</si>
  <si>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</si>
  <si>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</si>
  <si>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</si>
  <si>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</si>
  <si>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</si>
  <si>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</si>
  <si>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</si>
  <si>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</si>
  <si>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</si>
  <si>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</si>
  <si>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</si>
  <si>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</si>
  <si>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</si>
  <si>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</si>
  <si>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</si>
  <si>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</si>
  <si>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</si>
  <si>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</si>
  <si>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</si>
  <si>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</si>
  <si>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</si>
  <si>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</si>
  <si>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</si>
  <si>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</si>
  <si>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</si>
  <si>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</si>
  <si>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</si>
  <si>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</si>
  <si>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</si>
  <si>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</si>
  <si>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</si>
  <si>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</si>
  <si>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</si>
  <si>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</si>
  <si>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</si>
  <si>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</si>
  <si>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</si>
  <si>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</si>
  <si>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</si>
  <si>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</si>
  <si>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</si>
  <si>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</si>
  <si>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</si>
  <si>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</si>
  <si>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</si>
  <si>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</si>
  <si>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</si>
  <si>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</si>
  <si>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</si>
  <si>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</si>
  <si>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</si>
  <si>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</si>
  <si>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</si>
  <si>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</si>
  <si>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</si>
  <si>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</si>
  <si>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</si>
  <si>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</si>
  <si>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</si>
  <si>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</si>
  <si>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</si>
  <si>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</si>
  <si>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</si>
  <si>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</si>
  <si>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</si>
  <si>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</si>
  <si>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</si>
  <si>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</si>
  <si>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</si>
  <si>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</si>
  <si>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</si>
  <si>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</si>
  <si>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</si>
  <si>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</si>
  <si>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</si>
  <si>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</si>
  <si>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</si>
  <si>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</si>
  <si>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</si>
  <si>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</si>
  <si>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</si>
  <si>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</si>
  <si>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</si>
  <si>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</si>
  <si>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</si>
  <si>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</si>
  <si>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</si>
  <si>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</si>
  <si>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</si>
  <si>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</si>
  <si>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</si>
  <si>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</si>
  <si>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</si>
  <si>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</si>
  <si>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</si>
  <si>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</si>
  <si>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</si>
  <si>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</si>
  <si>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</si>
  <si>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</si>
  <si>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</si>
  <si>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</si>
  <si>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</si>
  <si>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</si>
  <si>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</si>
  <si>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</si>
  <si>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</si>
  <si>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</si>
  <si>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</si>
  <si>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</si>
  <si>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</si>
  <si>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</si>
  <si>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</si>
  <si>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</si>
  <si>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</si>
  <si>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</si>
  <si>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</si>
  <si>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</si>
  <si>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</si>
  <si>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</si>
  <si>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</si>
  <si>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</si>
  <si>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</si>
  <si>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</si>
  <si>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</si>
  <si>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</si>
  <si>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</si>
  <si>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</si>
  <si>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</si>
  <si>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</si>
  <si>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</si>
  <si>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</si>
  <si>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</si>
  <si>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</si>
  <si>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</si>
  <si>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</si>
  <si>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</si>
  <si>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</si>
  <si>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</si>
  <si>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</si>
  <si>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</si>
  <si>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</si>
  <si>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</si>
  <si>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</si>
  <si>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</si>
  <si>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</si>
  <si>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</si>
  <si>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</si>
  <si>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</si>
  <si>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</si>
  <si>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</si>
  <si>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</si>
  <si>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</si>
  <si>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</si>
  <si>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</si>
  <si>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</si>
  <si>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</si>
  <si>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</si>
  <si>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</si>
  <si>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</si>
  <si>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</si>
  <si>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</si>
  <si>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</si>
  <si>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</si>
  <si>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</si>
  <si>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</si>
  <si>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</si>
  <si>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</si>
  <si>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</si>
  <si>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</si>
  <si>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</si>
  <si>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</si>
  <si>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</si>
  <si>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</si>
  <si>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</si>
  <si>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</si>
  <si>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</si>
  <si>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</si>
  <si>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</si>
  <si>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</si>
  <si>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</si>
  <si>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</si>
  <si>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</si>
  <si>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</si>
  <si>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</si>
  <si>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</si>
  <si>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</si>
  <si>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</si>
  <si>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</si>
  <si>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</si>
  <si>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</si>
  <si>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</si>
  <si>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</si>
  <si>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</si>
  <si>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</si>
  <si>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</si>
  <si>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</si>
  <si>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</si>
  <si>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</si>
  <si>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</si>
  <si>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</si>
  <si>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</si>
  <si>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</si>
  <si>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</si>
  <si>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</si>
  <si>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</si>
  <si>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</si>
  <si>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</si>
  <si>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</si>
  <si>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</si>
  <si>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</si>
  <si>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</si>
  <si>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</si>
  <si>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</si>
  <si>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</si>
  <si>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</si>
  <si>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</si>
  <si>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</si>
  <si>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</si>
  <si>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</si>
  <si>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</si>
  <si>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</si>
  <si>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</si>
  <si>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</si>
  <si>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</si>
  <si>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</si>
  <si>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</si>
  <si>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</si>
  <si>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</si>
  <si>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</si>
  <si>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</si>
  <si>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</si>
  <si>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</si>
  <si>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</si>
  <si>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</si>
  <si>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</si>
  <si>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</si>
  <si>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</si>
  <si>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</si>
  <si>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</si>
  <si>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</si>
  <si>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</si>
  <si>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</si>
  <si>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</si>
  <si>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</si>
  <si>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</si>
  <si>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</si>
  <si>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</si>
  <si>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</si>
  <si>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</si>
  <si>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</si>
  <si>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</si>
  <si>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</si>
  <si>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</si>
  <si>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</si>
  <si>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</si>
  <si>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</si>
  <si>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</si>
  <si>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</si>
  <si>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</si>
  <si>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</si>
  <si>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</si>
  <si>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</si>
  <si>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</si>
  <si>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</si>
  <si>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</si>
  <si>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</si>
  <si>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</si>
  <si>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</si>
  <si>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</si>
  <si>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</si>
  <si>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</si>
  <si>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</si>
  <si>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</si>
  <si>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</si>
  <si>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</si>
  <si>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</si>
  <si>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</si>
  <si>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</si>
  <si>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</si>
  <si>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</si>
  <si>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</si>
  <si>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</si>
  <si>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</si>
  <si>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</si>
  <si>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</si>
  <si>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</si>
  <si>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</si>
  <si>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</si>
  <si>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</si>
  <si>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</si>
  <si>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</si>
  <si>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</si>
  <si>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</si>
  <si>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</si>
  <si>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</si>
  <si>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</si>
  <si>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</si>
  <si>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</si>
  <si>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</si>
  <si>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</si>
  <si>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</si>
  <si>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</si>
  <si>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</si>
  <si>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</si>
  <si>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</si>
  <si>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</si>
  <si>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</si>
  <si>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</si>
  <si>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</si>
  <si>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</si>
  <si>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</si>
  <si>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</si>
  <si>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</si>
  <si>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</si>
  <si>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</si>
  <si>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</si>
  <si>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</si>
  <si>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</si>
  <si>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</si>
  <si>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</si>
  <si>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</si>
  <si>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</si>
  <si>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</si>
  <si>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</si>
  <si>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</si>
  <si>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</si>
  <si>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</si>
  <si>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</si>
  <si>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</si>
  <si>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</si>
  <si>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</si>
  <si>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</si>
  <si>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</si>
  <si>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</si>
  <si>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</si>
  <si>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</si>
  <si>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</si>
  <si>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</si>
  <si>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</si>
  <si>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</si>
  <si>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</si>
  <si>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</si>
  <si>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</si>
  <si>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</si>
  <si>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</si>
  <si>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</si>
  <si>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</si>
  <si>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</si>
  <si>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</si>
  <si>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</si>
  <si>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</si>
  <si>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</si>
  <si>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</si>
  <si>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</si>
  <si>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</si>
  <si>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</si>
  <si>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</si>
  <si>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</si>
  <si>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</si>
  <si>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</si>
  <si>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</si>
  <si>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</si>
  <si>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</si>
  <si>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</si>
  <si>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</si>
  <si>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</si>
  <si>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</si>
  <si>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</si>
  <si>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</si>
  <si>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</si>
  <si>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</si>
  <si>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</si>
  <si>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</si>
  <si>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</si>
  <si>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</si>
  <si>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</si>
  <si>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</si>
  <si>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</si>
  <si>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</si>
  <si>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</si>
  <si>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</si>
  <si>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</si>
  <si>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Dušan</t>
  </si>
  <si>
    <t>Jadrníček</t>
  </si>
  <si>
    <t>Bouček</t>
  </si>
  <si>
    <t>Miroslav</t>
  </si>
  <si>
    <t>Kaňa</t>
  </si>
  <si>
    <t>Nejezchleba</t>
  </si>
  <si>
    <t>Hulawa</t>
  </si>
  <si>
    <t>Kohutová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</si>
  <si>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</si>
  <si>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</si>
  <si>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</si>
  <si>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</si>
  <si>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</si>
  <si>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</si>
  <si>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</si>
  <si>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</si>
  <si>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</si>
  <si>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</si>
  <si>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</si>
  <si>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</si>
  <si>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</si>
  <si>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</si>
  <si>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</si>
  <si>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</si>
  <si>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</si>
  <si>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</si>
  <si>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</si>
  <si>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</si>
  <si>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</si>
  <si>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</si>
  <si>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</si>
  <si>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</si>
  <si>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</si>
  <si>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</si>
  <si>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</si>
  <si>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</si>
  <si>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</si>
  <si>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</si>
  <si>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</si>
  <si>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</si>
  <si>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</si>
  <si>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</si>
  <si>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</si>
  <si>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</si>
  <si>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</si>
  <si>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</si>
  <si>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</si>
  <si>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</si>
  <si>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</si>
  <si>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</si>
  <si>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</si>
  <si>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</si>
  <si>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</si>
  <si>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</si>
  <si>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</si>
  <si>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</si>
  <si>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</si>
  <si>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</si>
  <si>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</si>
  <si>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</si>
  <si>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</si>
  <si>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</si>
  <si>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</si>
  <si>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</si>
  <si>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</si>
  <si>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</si>
  <si>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</si>
  <si>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</si>
  <si>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</si>
  <si>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</si>
  <si>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</si>
  <si>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</si>
  <si>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</si>
  <si>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</si>
  <si>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</si>
  <si>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</si>
  <si>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</si>
  <si>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</si>
  <si>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</si>
  <si>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</si>
  <si>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</si>
  <si>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</si>
  <si>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</si>
  <si>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</si>
  <si>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</si>
  <si>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</si>
  <si>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</si>
  <si>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</si>
  <si>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</si>
  <si>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</si>
  <si>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</si>
  <si>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</si>
  <si>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</si>
  <si>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</si>
  <si>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</si>
  <si>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</si>
  <si>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</si>
  <si>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</si>
  <si>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</si>
  <si>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</si>
  <si>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</si>
  <si>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</si>
  <si>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</si>
  <si>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</si>
  <si>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</si>
  <si>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</si>
  <si>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</si>
  <si>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</si>
  <si>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</si>
  <si>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</si>
  <si>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</si>
  <si>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</si>
  <si>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</si>
  <si>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</si>
  <si>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</si>
  <si>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</si>
  <si>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</si>
  <si>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</si>
  <si>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</si>
  <si>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</si>
  <si>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</si>
  <si>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</si>
  <si>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</si>
  <si>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</si>
  <si>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</si>
  <si>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</si>
  <si>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</si>
  <si>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</si>
  <si>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</si>
  <si>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</si>
  <si>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</si>
  <si>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</si>
  <si>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</si>
  <si>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</si>
  <si>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</si>
  <si>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</si>
  <si>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</si>
  <si>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</si>
  <si>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</si>
  <si>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</si>
  <si>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</si>
  <si>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</si>
  <si>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</si>
  <si>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</si>
  <si>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</si>
  <si>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</si>
  <si>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</si>
  <si>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</si>
  <si>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</si>
  <si>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</si>
  <si>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</si>
  <si>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</si>
  <si>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</si>
  <si>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</si>
  <si>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</si>
  <si>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</si>
  <si>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</si>
  <si>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</si>
  <si>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</si>
  <si>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</si>
  <si>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</si>
  <si>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</si>
  <si>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</si>
  <si>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</si>
  <si>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</si>
  <si>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</si>
  <si>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</si>
  <si>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</si>
  <si>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</si>
  <si>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</si>
  <si>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</si>
  <si>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</si>
  <si>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</si>
  <si>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</si>
  <si>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</si>
  <si>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</si>
  <si>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</si>
  <si>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</si>
  <si>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</si>
  <si>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</si>
  <si>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</si>
  <si>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</si>
  <si>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</si>
  <si>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</si>
  <si>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</si>
  <si>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</si>
  <si>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</si>
  <si>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</si>
  <si>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</si>
  <si>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</si>
  <si>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</si>
  <si>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</si>
  <si>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</si>
  <si>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</si>
  <si>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</si>
  <si>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</si>
  <si>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</si>
  <si>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</si>
  <si>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</si>
  <si>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</si>
  <si>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</si>
  <si>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</si>
  <si>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</si>
  <si>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</si>
  <si>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</si>
  <si>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</si>
  <si>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</si>
  <si>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</si>
  <si>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</si>
  <si>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</si>
  <si>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</si>
  <si>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</si>
  <si>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</si>
  <si>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</si>
  <si>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</si>
  <si>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</si>
  <si>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</si>
  <si>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</si>
  <si>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</si>
  <si>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</si>
  <si>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</si>
  <si>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</si>
  <si>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</si>
  <si>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</si>
  <si>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</si>
  <si>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</si>
  <si>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</si>
  <si>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</si>
  <si>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</si>
  <si>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</si>
  <si>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</si>
  <si>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</si>
  <si>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</si>
  <si>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</si>
  <si>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</si>
  <si>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</si>
  <si>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</si>
  <si>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</si>
  <si>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</si>
  <si>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</si>
  <si>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</si>
  <si>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</si>
  <si>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</si>
  <si>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</si>
  <si>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</si>
  <si>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</si>
  <si>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</si>
  <si>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</si>
  <si>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</si>
  <si>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</si>
  <si>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</si>
  <si>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</si>
  <si>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</si>
  <si>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</si>
  <si>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</si>
  <si>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</si>
  <si>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</si>
  <si>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</si>
  <si>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</si>
  <si>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</si>
  <si>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</si>
  <si>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</si>
  <si>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</si>
  <si>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</si>
  <si>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</si>
  <si>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</si>
  <si>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</si>
  <si>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</si>
  <si>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</si>
  <si>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</si>
  <si>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</si>
  <si>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</si>
  <si>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</si>
  <si>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</si>
  <si>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</si>
  <si>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</si>
  <si>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</si>
  <si>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</si>
  <si>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</si>
  <si>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</si>
  <si>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</si>
  <si>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</si>
  <si>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</si>
  <si>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</si>
  <si>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</si>
  <si>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</si>
  <si>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</si>
  <si>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</si>
  <si>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</si>
  <si>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</si>
  <si>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</si>
  <si>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</si>
  <si>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</si>
  <si>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</si>
  <si>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</si>
  <si>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</si>
  <si>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</si>
  <si>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</si>
  <si>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</si>
  <si>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</si>
  <si>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</si>
  <si>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</si>
  <si>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</si>
  <si>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</si>
  <si>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</si>
  <si>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</si>
  <si>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</si>
  <si>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</si>
  <si>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</si>
  <si>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</si>
  <si>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</si>
  <si>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</si>
  <si>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</si>
  <si>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</si>
  <si>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</si>
  <si>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</si>
  <si>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</si>
  <si>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</si>
  <si>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</si>
  <si>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</si>
  <si>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</si>
  <si>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</si>
  <si>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</si>
  <si>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</si>
  <si>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</si>
  <si>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</si>
  <si>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</si>
  <si>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</si>
  <si>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</si>
  <si>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</si>
  <si>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</si>
  <si>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</si>
  <si>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</si>
  <si>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</si>
  <si>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</si>
  <si>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</si>
  <si>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</si>
  <si>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</si>
  <si>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</si>
  <si>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</si>
  <si>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</si>
  <si>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</si>
  <si>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</si>
  <si>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</si>
  <si>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</si>
  <si>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</si>
  <si>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</si>
  <si>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</si>
  <si>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</si>
  <si>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</si>
  <si>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</si>
  <si>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</si>
  <si>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</si>
  <si>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</si>
  <si>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</si>
  <si>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</si>
  <si>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</si>
  <si>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</si>
  <si>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</si>
  <si>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</si>
  <si>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</si>
  <si>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</si>
  <si>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</si>
  <si>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</si>
  <si>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</si>
  <si>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</si>
  <si>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</si>
  <si>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</si>
  <si>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</si>
  <si>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</si>
  <si>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</si>
  <si>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</si>
  <si>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</si>
  <si>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</si>
  <si>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</si>
  <si>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</si>
  <si>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</si>
  <si>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</si>
  <si>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</si>
  <si>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</si>
  <si>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</si>
  <si>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</si>
  <si>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</si>
  <si>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</si>
  <si>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d</t>
  </si>
  <si>
    <t>ch</t>
  </si>
  <si>
    <t>rok</t>
  </si>
  <si>
    <t xml:space="preserve">A </t>
  </si>
  <si>
    <t>G</t>
  </si>
  <si>
    <t>I</t>
  </si>
  <si>
    <t>m</t>
  </si>
  <si>
    <t>ž</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</si>
  <si>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</si>
  <si>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</si>
  <si>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</si>
  <si>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</si>
  <si>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</si>
  <si>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</si>
  <si>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</si>
  <si>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</si>
  <si>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</si>
  <si>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</si>
  <si>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</si>
  <si>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</si>
  <si>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</si>
  <si>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</si>
  <si>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</si>
  <si>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</si>
  <si>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</si>
  <si>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</si>
  <si>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</si>
  <si>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</si>
  <si>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</si>
  <si>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</si>
  <si>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</si>
  <si>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</si>
  <si>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</si>
  <si>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</si>
  <si>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</si>
  <si>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</si>
  <si>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</si>
  <si>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</si>
  <si>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</si>
  <si>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</si>
  <si>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</si>
  <si>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</si>
  <si>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</si>
  <si>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</si>
  <si>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</si>
  <si>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</si>
  <si>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</si>
  <si>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</si>
  <si>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</si>
  <si>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</si>
  <si>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</si>
  <si>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</si>
  <si>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</si>
  <si>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</si>
  <si>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</si>
  <si>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</si>
  <si>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</si>
  <si>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</si>
  <si>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</si>
  <si>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</si>
  <si>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</si>
  <si>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</si>
  <si>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</si>
  <si>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</si>
  <si>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</si>
  <si>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</si>
  <si>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</si>
  <si>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</si>
  <si>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</si>
  <si>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</si>
  <si>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</si>
  <si>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</si>
  <si>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</si>
  <si>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</si>
  <si>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</si>
  <si>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</si>
  <si>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</si>
  <si>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</si>
  <si>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</si>
  <si>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</si>
  <si>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</si>
  <si>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</si>
  <si>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</si>
  <si>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</si>
  <si>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</si>
  <si>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</si>
  <si>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</si>
  <si>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</si>
  <si>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</si>
  <si>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</si>
  <si>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</si>
  <si>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</si>
  <si>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</si>
  <si>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</si>
  <si>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</si>
  <si>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</si>
  <si>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</si>
  <si>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</si>
  <si>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</si>
  <si>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</si>
  <si>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</si>
  <si>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</si>
  <si>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</si>
  <si>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</si>
  <si>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</si>
  <si>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</si>
  <si>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</si>
  <si>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</si>
  <si>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</si>
  <si>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</si>
  <si>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</si>
  <si>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</si>
  <si>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</si>
  <si>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</si>
  <si>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</si>
  <si>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</si>
  <si>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</si>
  <si>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</si>
  <si>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</si>
  <si>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</si>
  <si>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</si>
  <si>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</si>
  <si>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</si>
  <si>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</si>
  <si>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</si>
  <si>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</si>
  <si>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</si>
  <si>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</si>
  <si>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</si>
  <si>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</si>
  <si>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</si>
  <si>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</si>
  <si>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</si>
  <si>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</si>
  <si>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</si>
  <si>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</si>
  <si>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</si>
  <si>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</si>
  <si>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</si>
  <si>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</si>
  <si>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</si>
  <si>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</si>
  <si>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</si>
  <si>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</si>
  <si>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</si>
  <si>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</si>
  <si>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</si>
  <si>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</si>
  <si>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</si>
  <si>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</si>
  <si>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</si>
  <si>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</si>
  <si>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</si>
  <si>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</si>
  <si>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</si>
  <si>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</si>
  <si>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</si>
  <si>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</si>
  <si>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</si>
  <si>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</si>
  <si>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</si>
  <si>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</si>
  <si>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</si>
  <si>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</si>
  <si>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</si>
  <si>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</si>
  <si>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</si>
  <si>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</si>
  <si>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</si>
  <si>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</si>
  <si>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</si>
  <si>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</si>
  <si>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</si>
  <si>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</si>
  <si>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</si>
  <si>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</si>
  <si>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</si>
  <si>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</si>
  <si>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</si>
  <si>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</si>
  <si>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</si>
  <si>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</si>
  <si>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</si>
  <si>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</si>
  <si>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</si>
  <si>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</si>
  <si>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</si>
  <si>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</si>
  <si>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</si>
  <si>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</si>
  <si>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</si>
  <si>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</si>
  <si>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</si>
  <si>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</si>
  <si>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</si>
  <si>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</si>
  <si>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</si>
  <si>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</si>
  <si>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</si>
  <si>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</si>
  <si>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</si>
  <si>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</si>
  <si>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</si>
  <si>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</si>
  <si>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</si>
  <si>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</si>
  <si>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</si>
  <si>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</si>
  <si>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</si>
  <si>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</si>
  <si>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</si>
  <si>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</si>
  <si>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</si>
  <si>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</si>
  <si>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</si>
  <si>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</si>
  <si>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</si>
  <si>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</si>
  <si>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</si>
  <si>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</si>
  <si>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</si>
  <si>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</si>
  <si>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absolvované ročníky</t>
  </si>
  <si>
    <t>rekordmani v účasti</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</si>
  <si>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</si>
  <si>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</si>
  <si>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</si>
  <si>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</si>
  <si>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</si>
  <si>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</si>
  <si>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</si>
  <si>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</si>
  <si>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</si>
  <si>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</si>
  <si>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</si>
  <si>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</si>
  <si>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</si>
  <si>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</si>
  <si>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</si>
  <si>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</si>
  <si>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</si>
  <si>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</si>
  <si>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</si>
  <si>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</si>
  <si>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</si>
  <si>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</si>
  <si>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</si>
  <si>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</si>
  <si>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</si>
  <si>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</si>
  <si>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</si>
  <si>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</si>
  <si>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</si>
  <si>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</si>
  <si>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</si>
  <si>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</si>
  <si>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</si>
  <si>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</si>
  <si>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</si>
  <si>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</si>
  <si>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</si>
  <si>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</si>
  <si>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</si>
  <si>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</si>
  <si>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</si>
  <si>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</si>
  <si>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</si>
  <si>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</si>
  <si>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</si>
  <si>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</si>
  <si>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</si>
  <si>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</si>
  <si>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</si>
  <si>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</si>
  <si>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</si>
  <si>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</si>
  <si>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</si>
  <si>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</si>
  <si>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</si>
  <si>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</si>
  <si>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</si>
  <si>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</si>
  <si>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</si>
  <si>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</si>
  <si>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</si>
  <si>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</si>
  <si>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</si>
  <si>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</si>
  <si>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</si>
  <si>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</si>
  <si>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</si>
  <si>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</si>
  <si>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</si>
  <si>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</si>
  <si>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</si>
  <si>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</si>
  <si>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</si>
  <si>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</si>
  <si>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</si>
  <si>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</si>
  <si>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</si>
  <si>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</si>
  <si>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Bieleszová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</si>
  <si>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</si>
  <si>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</si>
  <si>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</si>
  <si>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</si>
  <si>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</si>
  <si>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</si>
  <si>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</si>
  <si>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</si>
  <si>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</si>
  <si>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</si>
  <si>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</si>
  <si>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</si>
  <si>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</si>
  <si>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</si>
  <si>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</si>
  <si>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</si>
  <si>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</si>
  <si>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</si>
  <si>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</si>
  <si>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</si>
  <si>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</si>
  <si>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</si>
  <si>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</si>
  <si>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</si>
  <si>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</si>
  <si>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</si>
  <si>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</si>
  <si>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</si>
  <si>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</si>
  <si>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</si>
  <si>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</si>
  <si>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</si>
  <si>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</si>
  <si>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</si>
  <si>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</si>
  <si>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</si>
  <si>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</si>
  <si>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</si>
  <si>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</si>
  <si>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</si>
  <si>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</si>
  <si>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</si>
  <si>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</si>
  <si>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</si>
  <si>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</si>
  <si>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</si>
  <si>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</si>
  <si>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</si>
  <si>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</si>
  <si>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</si>
  <si>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</si>
  <si>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</si>
  <si>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</si>
  <si>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</si>
  <si>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</si>
  <si>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</si>
  <si>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</si>
  <si>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</si>
  <si>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</si>
  <si>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</si>
  <si>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</si>
  <si>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</si>
  <si>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</si>
  <si>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</si>
  <si>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</si>
  <si>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</si>
  <si>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</si>
  <si>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</si>
  <si>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</si>
  <si>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</si>
  <si>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</si>
  <si>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</si>
  <si>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</si>
  <si>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</si>
  <si>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</si>
  <si>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</si>
  <si>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</si>
  <si>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</si>
  <si>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</si>
  <si>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</si>
  <si>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</si>
  <si>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</si>
  <si>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</si>
  <si>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</si>
  <si>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</si>
  <si>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</si>
  <si>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</si>
  <si>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</si>
  <si>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</si>
  <si>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</si>
  <si>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</si>
  <si>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</si>
  <si>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</si>
  <si>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</si>
  <si>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</si>
  <si>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Nemček</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</si>
  <si>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</si>
  <si>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</si>
  <si>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</si>
  <si>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</si>
  <si>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</si>
  <si>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</si>
  <si>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</si>
  <si>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</si>
  <si>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</si>
  <si>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</si>
  <si>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</si>
  <si>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</si>
  <si>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</si>
  <si>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</si>
  <si>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</si>
  <si>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</si>
  <si>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</si>
  <si>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</si>
  <si>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</si>
  <si>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</si>
  <si>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</si>
  <si>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</si>
  <si>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</si>
  <si>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</si>
  <si>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</si>
  <si>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</si>
  <si>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</si>
  <si>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</si>
  <si>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</si>
  <si>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</si>
  <si>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</si>
  <si>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</si>
  <si>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</si>
  <si>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</si>
  <si>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</si>
  <si>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</si>
  <si>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</si>
  <si>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</si>
  <si>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</si>
  <si>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</si>
  <si>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</si>
  <si>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</si>
  <si>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</si>
  <si>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</si>
  <si>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</si>
  <si>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</si>
  <si>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</si>
  <si>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</si>
  <si>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</si>
  <si>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</si>
  <si>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</si>
  <si>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</si>
  <si>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</si>
  <si>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</si>
  <si>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</si>
  <si>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</si>
  <si>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</si>
  <si>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</si>
  <si>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</si>
  <si>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</si>
  <si>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</si>
  <si>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</si>
  <si>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</si>
  <si>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</si>
  <si>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</si>
  <si>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</si>
  <si>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</si>
  <si>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</si>
  <si>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</si>
  <si>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</si>
  <si>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</si>
  <si>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</si>
  <si>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</si>
  <si>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</si>
  <si>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</si>
  <si>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</si>
  <si>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</si>
  <si>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</si>
  <si>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</si>
  <si>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</si>
  <si>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</si>
  <si>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</si>
  <si>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</si>
  <si>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</si>
  <si>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</si>
  <si>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</si>
  <si>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</si>
  <si>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</si>
  <si>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</si>
  <si>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</si>
  <si>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</si>
  <si>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</si>
  <si>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</si>
  <si>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</si>
  <si>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</si>
  <si>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</si>
  <si>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</si>
  <si>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</si>
  <si>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</si>
  <si>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</si>
  <si>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</si>
  <si>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</si>
  <si>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</si>
  <si>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</si>
  <si>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</si>
  <si>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</si>
  <si>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</si>
  <si>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</si>
  <si>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</si>
  <si>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</si>
  <si>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</si>
  <si>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</si>
  <si>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</si>
  <si>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</si>
  <si>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</si>
  <si>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</si>
  <si>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</si>
  <si>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</si>
  <si>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</si>
  <si>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</si>
  <si>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</si>
  <si>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</si>
  <si>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</si>
  <si>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</si>
  <si>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</si>
  <si>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</si>
  <si>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</si>
  <si>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</si>
  <si>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</si>
  <si>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</si>
  <si>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</si>
  <si>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</si>
  <si>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</si>
  <si>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</si>
  <si>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</si>
  <si>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</si>
  <si>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</si>
  <si>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</si>
  <si>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</si>
  <si>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</si>
  <si>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</si>
  <si>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Magdalena           </t>
  </si>
  <si>
    <t xml:space="preserve">Patrycia            </t>
  </si>
  <si>
    <t xml:space="preserve">Aniela              </t>
  </si>
  <si>
    <t xml:space="preserve">Darina              </t>
  </si>
  <si>
    <t xml:space="preserve">Veronika            </t>
  </si>
  <si>
    <t xml:space="preserve">Szotkowská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</si>
  <si>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</si>
  <si>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</si>
  <si>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</si>
  <si>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</si>
  <si>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</si>
  <si>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</si>
  <si>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</si>
  <si>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</si>
  <si>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</si>
  <si>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</si>
  <si>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</si>
  <si>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</si>
  <si>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</si>
  <si>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</si>
  <si>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</si>
  <si>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</si>
  <si>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</si>
  <si>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</si>
  <si>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</si>
  <si>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</si>
  <si>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</si>
  <si>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</si>
  <si>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</si>
  <si>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</si>
  <si>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</si>
  <si>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</si>
  <si>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</si>
  <si>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</si>
  <si>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</si>
  <si>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</si>
  <si>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</si>
  <si>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</si>
  <si>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</si>
  <si>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</si>
  <si>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</si>
  <si>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</si>
  <si>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</si>
  <si>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</si>
  <si>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</si>
  <si>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</si>
  <si>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</si>
  <si>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</si>
  <si>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</si>
  <si>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</si>
  <si>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</si>
  <si>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</si>
  <si>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</si>
  <si>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</si>
  <si>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</si>
  <si>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</si>
  <si>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</si>
  <si>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</si>
  <si>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</si>
  <si>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</si>
  <si>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</si>
  <si>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</si>
  <si>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</si>
  <si>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</si>
  <si>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</si>
  <si>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</si>
  <si>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</si>
  <si>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</si>
  <si>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</si>
  <si>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</si>
  <si>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</si>
  <si>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</si>
  <si>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</si>
  <si>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</si>
  <si>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</si>
  <si>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</si>
  <si>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</si>
  <si>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</si>
  <si>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</si>
  <si>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</si>
  <si>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</si>
  <si>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</si>
  <si>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</si>
  <si>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</si>
  <si>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</si>
  <si>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</si>
  <si>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</si>
  <si>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</si>
  <si>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</si>
  <si>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</si>
  <si>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</si>
  <si>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</si>
  <si>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</si>
  <si>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</si>
  <si>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</si>
  <si>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</si>
  <si>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</si>
  <si>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</si>
  <si>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</si>
  <si>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</si>
  <si>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</si>
  <si>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</si>
  <si>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</si>
  <si>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</si>
  <si>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</si>
  <si>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</si>
  <si>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</si>
  <si>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</si>
  <si>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</si>
  <si>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</si>
  <si>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</si>
  <si>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</si>
  <si>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</si>
  <si>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</si>
  <si>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</si>
  <si>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</si>
  <si>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</si>
  <si>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</si>
  <si>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</si>
  <si>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</si>
  <si>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</si>
  <si>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</si>
  <si>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</si>
  <si>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</si>
  <si>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</si>
  <si>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</si>
  <si>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</si>
  <si>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</si>
  <si>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</si>
  <si>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</si>
  <si>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</si>
  <si>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</si>
  <si>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</si>
  <si>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</si>
  <si>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</si>
  <si>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</si>
  <si>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</si>
  <si>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</si>
  <si>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</si>
  <si>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</si>
  <si>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</si>
  <si>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</si>
  <si>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Zamaník</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</si>
  <si>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</si>
  <si>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</si>
  <si>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</si>
  <si>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</si>
  <si>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</si>
  <si>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</si>
  <si>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</si>
  <si>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</si>
  <si>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</si>
  <si>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</si>
  <si>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</si>
  <si>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</si>
  <si>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</si>
  <si>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</si>
  <si>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</si>
  <si>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</si>
  <si>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</si>
  <si>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</si>
  <si>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</si>
  <si>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</si>
  <si>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</si>
  <si>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</si>
  <si>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</si>
  <si>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</si>
  <si>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</si>
  <si>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</si>
  <si>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</si>
  <si>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</si>
  <si>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</si>
  <si>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</si>
  <si>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</si>
  <si>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</si>
  <si>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</si>
  <si>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</si>
  <si>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</si>
  <si>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</si>
  <si>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</si>
  <si>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</si>
  <si>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</si>
  <si>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</si>
  <si>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</si>
  <si>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</si>
  <si>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</si>
  <si>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</si>
  <si>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</si>
  <si>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</si>
  <si>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</si>
  <si>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</si>
  <si>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</si>
  <si>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</si>
  <si>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</si>
  <si>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</si>
  <si>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</si>
  <si>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</si>
  <si>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</si>
  <si>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</si>
  <si>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</si>
  <si>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</si>
  <si>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</si>
  <si>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</si>
  <si>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</si>
  <si>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</si>
  <si>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</si>
  <si>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</si>
  <si>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</si>
  <si>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</si>
  <si>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</si>
  <si>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</si>
  <si>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Hurtová</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</si>
  <si>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</si>
  <si>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</si>
  <si>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</si>
  <si>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</si>
  <si>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</si>
  <si>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</si>
  <si>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Stroková             </t>
  </si>
  <si>
    <t xml:space="preserve">Adamiková        </t>
  </si>
  <si>
    <t>Ročník 2004</t>
  </si>
  <si>
    <t xml:space="preserve">Pavla               </t>
  </si>
  <si>
    <t xml:space="preserve">Zuzana              </t>
  </si>
  <si>
    <t xml:space="preserve">Lucie               </t>
  </si>
  <si>
    <t xml:space="preserve">Jaroslava           </t>
  </si>
  <si>
    <t xml:space="preserve">Justyna             </t>
  </si>
  <si>
    <t xml:space="preserve">Šárka               </t>
  </si>
  <si>
    <t xml:space="preserve">Alena               </t>
  </si>
  <si>
    <t xml:space="preserve">Schindlerová  </t>
  </si>
  <si>
    <t xml:space="preserve">Ohnheiserová </t>
  </si>
  <si>
    <t xml:space="preserve">Pilchová   </t>
  </si>
  <si>
    <t xml:space="preserve">Ciahotná    </t>
  </si>
  <si>
    <t xml:space="preserve">Hofierková   </t>
  </si>
  <si>
    <t xml:space="preserve">Miroslav            </t>
  </si>
  <si>
    <t xml:space="preserve">Tadeusz             </t>
  </si>
  <si>
    <t xml:space="preserve">Fojcik              </t>
  </si>
  <si>
    <t xml:space="preserve">Novosad             </t>
  </si>
  <si>
    <t xml:space="preserve">Krystian            </t>
  </si>
  <si>
    <t xml:space="preserve">Zeman               </t>
  </si>
  <si>
    <t xml:space="preserve">Krzysztof           </t>
  </si>
  <si>
    <t xml:space="preserve">Zbygniew            </t>
  </si>
  <si>
    <t xml:space="preserve">Mierzejewski    </t>
  </si>
  <si>
    <t xml:space="preserve">Kaczmarzyk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</si>
  <si>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</si>
  <si>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</si>
  <si>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</si>
  <si>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</si>
  <si>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</si>
  <si>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</si>
  <si>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</si>
  <si>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</si>
  <si>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</si>
  <si>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</si>
  <si>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</si>
  <si>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</si>
  <si>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</si>
  <si>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</si>
  <si>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</si>
  <si>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</si>
  <si>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</si>
  <si>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</si>
  <si>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</si>
  <si>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</si>
  <si>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</si>
  <si>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</si>
  <si>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</si>
  <si>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</si>
  <si>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</si>
  <si>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</si>
  <si>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</si>
  <si>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</si>
  <si>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</si>
  <si>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</si>
  <si>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</si>
  <si>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</si>
  <si>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</si>
  <si>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</si>
  <si>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</si>
  <si>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</si>
  <si>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</si>
  <si>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</si>
  <si>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</si>
  <si>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</si>
  <si>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</si>
  <si>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</si>
  <si>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</si>
  <si>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</si>
  <si>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</si>
  <si>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</si>
  <si>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</si>
  <si>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</si>
  <si>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</si>
  <si>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</si>
  <si>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</si>
  <si>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</si>
  <si>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</si>
  <si>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</si>
  <si>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</si>
  <si>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</si>
  <si>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</si>
  <si>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</si>
  <si>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</si>
  <si>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</si>
  <si>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</si>
  <si>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</si>
  <si>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</si>
  <si>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</si>
  <si>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</si>
  <si>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</si>
  <si>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</si>
  <si>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</si>
  <si>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</si>
  <si>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</si>
  <si>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</si>
  <si>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</si>
  <si>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</si>
  <si>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</si>
  <si>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</si>
  <si>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</si>
  <si>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</si>
  <si>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</si>
  <si>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</si>
  <si>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</si>
  <si>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</si>
  <si>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</si>
  <si>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</si>
  <si>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</si>
  <si>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</si>
  <si>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</si>
  <si>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</si>
  <si>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</si>
  <si>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</si>
  <si>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</si>
  <si>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</si>
  <si>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</si>
  <si>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</si>
  <si>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</si>
  <si>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</si>
  <si>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</si>
  <si>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</si>
  <si>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</si>
  <si>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</si>
  <si>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</si>
  <si>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</si>
  <si>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</si>
  <si>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</si>
  <si>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</si>
  <si>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</si>
  <si>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</si>
  <si>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</si>
  <si>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</si>
  <si>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</si>
  <si>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</si>
  <si>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</si>
  <si>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</si>
  <si>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</si>
  <si>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</si>
  <si>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</si>
  <si>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</si>
  <si>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</si>
  <si>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</si>
  <si>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</si>
  <si>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</si>
  <si>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</si>
  <si>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</si>
  <si>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</si>
  <si>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</si>
  <si>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</si>
  <si>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</si>
  <si>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</si>
  <si>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</si>
  <si>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</si>
  <si>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</si>
  <si>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</si>
  <si>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</si>
  <si>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</si>
  <si>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</si>
  <si>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</si>
  <si>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</si>
  <si>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</si>
  <si>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</si>
  <si>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</si>
  <si>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</si>
  <si>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</si>
  <si>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</si>
  <si>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</si>
  <si>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</si>
  <si>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</si>
  <si>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</si>
  <si>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</si>
  <si>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</si>
  <si>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</si>
  <si>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</si>
  <si>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</si>
  <si>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</si>
  <si>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</si>
  <si>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</si>
  <si>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</si>
  <si>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</si>
  <si>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</si>
  <si>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</si>
  <si>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</si>
  <si>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</si>
  <si>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</si>
  <si>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</si>
  <si>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</si>
  <si>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</si>
  <si>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</si>
  <si>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</si>
  <si>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</si>
  <si>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</si>
  <si>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</si>
  <si>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</si>
  <si>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</si>
  <si>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</si>
  <si>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</si>
  <si>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</si>
  <si>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</si>
  <si>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</si>
  <si>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</si>
  <si>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</si>
  <si>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</si>
  <si>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</si>
  <si>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</si>
  <si>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</si>
  <si>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</si>
  <si>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</si>
  <si>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</si>
  <si>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</si>
  <si>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</si>
  <si>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</si>
  <si>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</si>
  <si>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</si>
  <si>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</si>
  <si>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</si>
  <si>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</si>
  <si>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</si>
  <si>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</si>
  <si>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</si>
  <si>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</si>
  <si>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</si>
  <si>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</si>
  <si>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</si>
  <si>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</si>
  <si>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</si>
  <si>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</si>
  <si>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</si>
  <si>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</si>
  <si>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</si>
  <si>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</si>
  <si>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</si>
  <si>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</si>
  <si>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</si>
  <si>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</si>
  <si>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</si>
  <si>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</si>
  <si>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</si>
  <si>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</si>
  <si>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</si>
  <si>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</si>
  <si>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</si>
  <si>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</si>
  <si>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</si>
  <si>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</si>
  <si>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</si>
  <si>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</si>
  <si>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</si>
  <si>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</si>
  <si>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</si>
  <si>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</si>
  <si>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</si>
  <si>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</si>
  <si>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</si>
  <si>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</si>
  <si>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</si>
  <si>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</si>
  <si>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</si>
  <si>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</si>
  <si>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</si>
  <si>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</si>
  <si>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</si>
  <si>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</si>
  <si>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</si>
  <si>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</si>
  <si>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</si>
  <si>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</si>
  <si>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</si>
  <si>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</si>
  <si>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</si>
  <si>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</si>
  <si>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</si>
  <si>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</si>
  <si>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</si>
  <si>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</si>
  <si>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</si>
  <si>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</si>
  <si>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</si>
  <si>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</si>
  <si>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</si>
  <si>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</si>
  <si>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</si>
  <si>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</si>
  <si>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</si>
  <si>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</si>
  <si>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</si>
  <si>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</si>
  <si>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</si>
  <si>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</si>
  <si>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</si>
  <si>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</si>
  <si>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</si>
  <si>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</si>
  <si>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</si>
  <si>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</si>
  <si>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</si>
  <si>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</si>
  <si>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</si>
  <si>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</si>
  <si>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</si>
  <si>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</si>
  <si>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</si>
  <si>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</si>
  <si>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</si>
  <si>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</si>
  <si>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</si>
  <si>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</si>
  <si>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</si>
  <si>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</si>
  <si>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</si>
  <si>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</si>
  <si>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</si>
  <si>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</si>
  <si>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</si>
  <si>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</si>
  <si>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</si>
  <si>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</si>
  <si>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</si>
  <si>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</si>
  <si>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</si>
  <si>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</si>
  <si>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</si>
  <si>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</si>
  <si>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</si>
  <si>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</si>
  <si>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</si>
  <si>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</si>
  <si>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</si>
  <si>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</si>
  <si>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</si>
  <si>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</si>
  <si>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</si>
  <si>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</si>
  <si>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</si>
  <si>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</si>
  <si>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</si>
  <si>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</si>
  <si>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</si>
  <si>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</si>
  <si>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</si>
  <si>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</si>
  <si>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</si>
  <si>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</si>
  <si>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</si>
  <si>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</si>
  <si>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</si>
  <si>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</si>
  <si>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</si>
  <si>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</si>
  <si>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</si>
  <si>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</si>
  <si>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</si>
  <si>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</si>
  <si>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</si>
  <si>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</si>
  <si>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</si>
  <si>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</si>
  <si>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</si>
  <si>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</si>
  <si>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</si>
  <si>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</si>
  <si>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</si>
  <si>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</si>
  <si>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</si>
  <si>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</si>
  <si>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</si>
  <si>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</si>
  <si>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</si>
  <si>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</si>
  <si>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</si>
  <si>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</si>
  <si>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</si>
  <si>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</si>
  <si>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</si>
  <si>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</si>
  <si>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</si>
  <si>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</si>
  <si>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</si>
  <si>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</si>
  <si>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</si>
  <si>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</si>
  <si>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</si>
  <si>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</si>
  <si>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</si>
  <si>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</si>
  <si>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</si>
  <si>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</si>
  <si>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</si>
  <si>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</si>
  <si>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</si>
  <si>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</si>
  <si>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</si>
  <si>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</si>
  <si>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</si>
  <si>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</si>
  <si>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</si>
  <si>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</si>
  <si>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</si>
  <si>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</si>
  <si>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</si>
  <si>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</si>
  <si>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</si>
  <si>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</si>
  <si>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</si>
  <si>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</si>
  <si>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</si>
  <si>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</si>
  <si>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</si>
  <si>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</si>
  <si>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</si>
  <si>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</si>
  <si>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</si>
  <si>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</si>
  <si>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</si>
  <si>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</si>
  <si>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</si>
  <si>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</si>
  <si>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</si>
  <si>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</si>
  <si>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</si>
  <si>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</si>
  <si>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</si>
  <si>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</si>
  <si>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</si>
  <si>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</si>
  <si>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</si>
  <si>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</si>
  <si>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</si>
  <si>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</si>
  <si>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</si>
  <si>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</si>
  <si>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</si>
  <si>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</si>
  <si>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</si>
  <si>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</si>
  <si>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</si>
  <si>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</si>
  <si>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</si>
  <si>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</si>
  <si>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</si>
  <si>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</si>
  <si>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</si>
  <si>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</si>
  <si>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</si>
  <si>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</si>
  <si>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</si>
  <si>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</si>
  <si>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</si>
  <si>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</si>
  <si>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</si>
  <si>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</si>
  <si>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</si>
  <si>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</si>
  <si>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</si>
  <si>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</si>
  <si>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</si>
  <si>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</si>
  <si>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</si>
  <si>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</si>
  <si>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</si>
  <si>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</si>
  <si>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</si>
  <si>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</si>
  <si>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</si>
  <si>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</si>
  <si>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</si>
  <si>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</si>
  <si>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</si>
  <si>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</si>
  <si>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</si>
  <si>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Cendrzak</t>
  </si>
  <si>
    <t>02:48,8</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</si>
  <si>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</si>
  <si>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</si>
  <si>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</si>
  <si>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</si>
  <si>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</si>
  <si>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</si>
  <si>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</si>
  <si>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</si>
  <si>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</si>
  <si>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</si>
  <si>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</si>
  <si>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</si>
  <si>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</si>
  <si>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</si>
  <si>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</si>
  <si>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</si>
  <si>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</si>
  <si>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</si>
  <si>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</si>
  <si>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</si>
  <si>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</si>
  <si>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</si>
  <si>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</si>
  <si>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</si>
  <si>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</si>
  <si>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</si>
  <si>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</si>
  <si>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</si>
  <si>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</si>
  <si>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</si>
  <si>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</si>
  <si>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</si>
  <si>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</si>
  <si>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</si>
  <si>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</si>
  <si>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</si>
  <si>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</si>
  <si>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</si>
  <si>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</si>
  <si>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</si>
  <si>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</si>
  <si>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</si>
  <si>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</si>
  <si>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</si>
  <si>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</si>
  <si>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</si>
  <si>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</si>
  <si>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</si>
  <si>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</si>
  <si>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</si>
  <si>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</si>
  <si>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</si>
  <si>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</si>
  <si>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</si>
  <si>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</si>
  <si>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</si>
  <si>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</si>
  <si>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</si>
  <si>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</si>
  <si>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</si>
  <si>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</si>
  <si>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</si>
  <si>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</si>
  <si>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</si>
  <si>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</si>
  <si>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</si>
  <si>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</si>
  <si>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</si>
  <si>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</si>
  <si>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</si>
  <si>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</si>
  <si>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</si>
  <si>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</si>
  <si>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</si>
  <si>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</si>
  <si>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</si>
  <si>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</si>
  <si>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</si>
  <si>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</si>
  <si>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</si>
  <si>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</si>
  <si>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</si>
  <si>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</si>
  <si>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</si>
  <si>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</si>
  <si>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</si>
  <si>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</si>
  <si>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</si>
  <si>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</si>
  <si>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</si>
  <si>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</si>
  <si>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</si>
  <si>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</si>
  <si>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</si>
  <si>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</si>
  <si>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</si>
  <si>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</si>
  <si>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</si>
  <si>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</si>
  <si>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</si>
  <si>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</si>
  <si>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</si>
  <si>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</si>
  <si>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</si>
  <si>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</si>
  <si>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</si>
  <si>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</si>
  <si>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</si>
  <si>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</si>
  <si>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</si>
  <si>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</si>
  <si>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</si>
  <si>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</si>
  <si>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</si>
  <si>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</si>
  <si>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</si>
  <si>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</si>
  <si>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</si>
  <si>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</si>
  <si>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</si>
  <si>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</si>
  <si>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</si>
  <si>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</si>
  <si>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</si>
  <si>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</si>
  <si>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</si>
  <si>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</si>
  <si>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</si>
  <si>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</si>
  <si>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</si>
  <si>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</si>
  <si>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</si>
  <si>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</si>
  <si>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</si>
  <si>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</si>
  <si>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</si>
  <si>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</si>
  <si>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</si>
  <si>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</si>
  <si>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</si>
  <si>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</si>
  <si>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</si>
  <si>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</si>
  <si>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</si>
  <si>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</si>
  <si>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</si>
  <si>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</si>
  <si>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</si>
  <si>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</si>
  <si>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</si>
  <si>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</si>
  <si>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</si>
  <si>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</si>
  <si>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</si>
  <si>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</si>
  <si>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</si>
  <si>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</si>
  <si>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</si>
  <si>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</si>
  <si>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</si>
  <si>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</si>
  <si>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</si>
  <si>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</si>
  <si>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</si>
  <si>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</si>
  <si>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</si>
  <si>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</si>
  <si>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</si>
  <si>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</si>
  <si>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</si>
  <si>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</si>
  <si>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</si>
  <si>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</si>
  <si>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</si>
  <si>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</si>
  <si>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</si>
  <si>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</si>
  <si>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</si>
  <si>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</si>
  <si>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</si>
  <si>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</si>
  <si>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</si>
  <si>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</si>
  <si>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</si>
  <si>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</si>
  <si>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</si>
  <si>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</si>
  <si>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</si>
  <si>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</si>
  <si>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</si>
  <si>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</si>
  <si>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</si>
  <si>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</si>
  <si>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</si>
  <si>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</si>
  <si>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</si>
  <si>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</si>
  <si>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</si>
  <si>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</si>
  <si>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</si>
  <si>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</si>
  <si>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</si>
  <si>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</si>
  <si>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</si>
  <si>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</si>
  <si>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</si>
  <si>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</si>
  <si>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</si>
  <si>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</si>
  <si>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</si>
  <si>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</si>
  <si>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</si>
  <si>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</si>
  <si>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</si>
  <si>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</si>
  <si>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</si>
  <si>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</si>
  <si>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</si>
  <si>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</si>
  <si>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</si>
  <si>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</si>
  <si>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</si>
  <si>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</si>
  <si>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</si>
  <si>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</si>
  <si>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</si>
  <si>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</si>
  <si>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</si>
  <si>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</si>
  <si>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</si>
  <si>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</si>
  <si>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</si>
  <si>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</si>
  <si>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</si>
  <si>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</si>
  <si>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</si>
  <si>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</si>
  <si>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</si>
  <si>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</si>
  <si>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</si>
  <si>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</si>
  <si>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</si>
  <si>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</si>
  <si>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</si>
  <si>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</si>
  <si>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</si>
  <si>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</si>
  <si>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</si>
  <si>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</si>
  <si>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</si>
  <si>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</si>
  <si>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</si>
  <si>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</si>
  <si>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</si>
  <si>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</si>
  <si>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</si>
  <si>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</si>
  <si>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</si>
  <si>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</si>
  <si>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</si>
  <si>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</si>
  <si>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</si>
  <si>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</si>
  <si>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</si>
  <si>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</si>
  <si>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</si>
  <si>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</si>
  <si>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</si>
  <si>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</si>
  <si>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</si>
  <si>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</si>
  <si>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</si>
  <si>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</si>
  <si>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</si>
  <si>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</si>
  <si>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</si>
  <si>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</si>
  <si>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</si>
  <si>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</si>
  <si>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</si>
  <si>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</si>
  <si>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</si>
  <si>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</si>
  <si>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</si>
  <si>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</si>
  <si>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</si>
  <si>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</si>
  <si>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</si>
  <si>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</si>
  <si>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</si>
  <si>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</si>
  <si>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</si>
  <si>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</si>
  <si>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</si>
  <si>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</si>
  <si>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</si>
  <si>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</si>
  <si>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</si>
  <si>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</si>
  <si>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</si>
  <si>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</si>
  <si>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</si>
  <si>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</si>
  <si>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</si>
  <si>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</si>
  <si>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</si>
  <si>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</si>
  <si>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</si>
  <si>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</si>
  <si>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</si>
  <si>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</si>
  <si>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</si>
  <si>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</si>
  <si>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</si>
  <si>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</si>
  <si>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</si>
  <si>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</si>
  <si>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</si>
  <si>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</si>
  <si>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</si>
  <si>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</si>
  <si>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</si>
  <si>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</si>
  <si>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</si>
  <si>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</si>
  <si>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</si>
  <si>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</si>
  <si>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</si>
  <si>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</si>
  <si>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</si>
  <si>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</si>
  <si>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</si>
  <si>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</si>
  <si>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</si>
  <si>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</si>
  <si>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</si>
  <si>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</si>
  <si>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</si>
  <si>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</si>
  <si>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počet účastí</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</si>
  <si>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</si>
  <si>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</si>
  <si>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</si>
  <si>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</si>
  <si>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</si>
  <si>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</si>
  <si>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</si>
  <si>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</si>
  <si>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</si>
  <si>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</si>
  <si>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</si>
  <si>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</si>
  <si>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</si>
  <si>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</si>
  <si>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</si>
  <si>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</si>
  <si>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</si>
  <si>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</si>
  <si>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</si>
  <si>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</si>
  <si>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</si>
  <si>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</si>
  <si>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</si>
  <si>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</si>
  <si>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</si>
  <si>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</si>
  <si>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</si>
  <si>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</si>
  <si>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</si>
  <si>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</si>
  <si>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</si>
  <si>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</si>
  <si>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</si>
  <si>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</si>
  <si>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</si>
  <si>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</si>
  <si>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</si>
  <si>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</si>
  <si>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</si>
  <si>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</si>
  <si>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</si>
  <si>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</si>
  <si>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</si>
  <si>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</si>
  <si>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</si>
  <si>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</si>
  <si>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</si>
  <si>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</si>
  <si>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</si>
  <si>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</si>
  <si>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</si>
  <si>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</si>
  <si>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</si>
  <si>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</si>
  <si>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</si>
  <si>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</si>
  <si>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</si>
  <si>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</si>
  <si>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</si>
  <si>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</si>
  <si>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</si>
  <si>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</si>
  <si>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</si>
  <si>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</si>
  <si>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</si>
  <si>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</si>
  <si>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</si>
  <si>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</si>
  <si>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</si>
  <si>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</si>
  <si>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</si>
  <si>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</si>
  <si>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</si>
  <si>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</si>
  <si>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</si>
  <si>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</si>
  <si>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</si>
  <si>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</si>
  <si>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</si>
  <si>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</si>
  <si>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</si>
  <si>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</si>
  <si>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</si>
  <si>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</si>
  <si>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</si>
  <si>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</si>
  <si>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</si>
  <si>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</si>
  <si>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</si>
  <si>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</si>
  <si>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</si>
  <si>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</si>
  <si>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</si>
  <si>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</si>
  <si>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</si>
  <si>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</si>
  <si>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</si>
  <si>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</si>
  <si>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</si>
  <si>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</si>
  <si>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</si>
  <si>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</si>
  <si>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</si>
  <si>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</si>
  <si>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</si>
  <si>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</si>
  <si>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</si>
  <si>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</si>
  <si>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</si>
  <si>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</si>
  <si>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</si>
  <si>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</si>
  <si>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</si>
  <si>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</si>
  <si>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</si>
  <si>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</si>
  <si>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</si>
  <si>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</si>
  <si>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</si>
  <si>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</si>
  <si>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</si>
  <si>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</si>
  <si>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</si>
  <si>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</si>
  <si>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</si>
  <si>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</si>
  <si>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</si>
  <si>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</si>
  <si>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</si>
  <si>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</si>
  <si>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</si>
  <si>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</si>
  <si>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</si>
  <si>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</si>
  <si>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</si>
  <si>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</si>
  <si>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</si>
  <si>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</si>
  <si>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</si>
  <si>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</si>
  <si>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</si>
  <si>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</si>
  <si>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</si>
  <si>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</si>
  <si>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</si>
  <si>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</si>
  <si>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</si>
  <si>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</si>
  <si>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</si>
  <si>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</si>
  <si>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</si>
  <si>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</si>
  <si>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</si>
  <si>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</si>
  <si>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</si>
  <si>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</si>
  <si>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Gorny</t>
  </si>
  <si>
    <t>12:53,0</t>
  </si>
  <si>
    <t>Suszynka</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</si>
  <si>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</si>
  <si>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</si>
  <si>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</si>
  <si>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</si>
  <si>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</si>
  <si>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</si>
  <si>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</si>
  <si>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</si>
  <si>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</si>
  <si>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</si>
  <si>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</si>
  <si>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</si>
  <si>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</si>
  <si>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</si>
  <si>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</si>
  <si>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</si>
  <si>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</si>
  <si>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</si>
  <si>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</si>
  <si>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</si>
  <si>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</si>
  <si>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</si>
  <si>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</si>
  <si>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</si>
  <si>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</si>
  <si>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</si>
  <si>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</si>
  <si>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</si>
  <si>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</si>
  <si>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</si>
  <si>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</si>
  <si>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</si>
  <si>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</si>
  <si>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</si>
  <si>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</si>
  <si>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</si>
  <si>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</si>
  <si>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</si>
  <si>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</si>
  <si>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</si>
  <si>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</si>
  <si>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</si>
  <si>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</si>
  <si>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Kysucké n. Město</t>
  </si>
  <si>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70,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</si>
  <si>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</si>
  <si>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</si>
  <si>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</si>
  <si>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</si>
  <si>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</si>
  <si>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</si>
  <si>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</si>
  <si>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</si>
  <si>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</si>
  <si>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</si>
  <si>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</si>
  <si>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</si>
  <si>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</si>
  <si>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</si>
  <si>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</si>
  <si>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</si>
  <si>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</si>
  <si>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</si>
  <si>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</si>
  <si>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</si>
  <si>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</si>
  <si>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</si>
  <si>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</si>
  <si>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</si>
  <si>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</si>
  <si>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</si>
  <si>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</si>
  <si>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</si>
  <si>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</si>
  <si>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</si>
  <si>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</si>
  <si>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</si>
  <si>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</si>
  <si>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</si>
  <si>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</si>
  <si>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</si>
  <si>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</si>
  <si>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</si>
  <si>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</si>
  <si>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</si>
  <si>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</si>
  <si>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</si>
  <si>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</si>
  <si>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</si>
  <si>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</si>
  <si>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</si>
  <si>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</si>
  <si>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</si>
  <si>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</si>
  <si>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</si>
  <si>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</si>
  <si>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</si>
  <si>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</si>
  <si>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</si>
  <si>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</si>
  <si>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</si>
  <si>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</si>
  <si>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</si>
  <si>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</si>
  <si>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</si>
  <si>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</si>
  <si>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</si>
  <si>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</si>
  <si>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</si>
  <si>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</si>
  <si>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</si>
  <si>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</si>
  <si>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</si>
  <si>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</si>
  <si>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</si>
  <si>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</si>
  <si>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</si>
  <si>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</si>
  <si>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</si>
  <si>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</si>
  <si>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</si>
  <si>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</si>
  <si>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</si>
  <si>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</si>
  <si>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</si>
  <si>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</si>
  <si>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</si>
  <si>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</si>
  <si>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</si>
  <si>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</si>
  <si>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</si>
  <si>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</si>
  <si>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</si>
  <si>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</si>
  <si>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</si>
  <si>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</si>
  <si>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</si>
  <si>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</si>
  <si>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</si>
  <si>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</si>
  <si>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</si>
  <si>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</si>
  <si>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</si>
  <si>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</si>
  <si>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</si>
  <si>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</si>
  <si>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</si>
  <si>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</si>
  <si>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</si>
  <si>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</si>
  <si>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</si>
  <si>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</si>
  <si>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</si>
  <si>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</si>
  <si>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</si>
  <si>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</si>
  <si>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</si>
  <si>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</si>
  <si>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</si>
  <si>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</si>
  <si>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</si>
  <si>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</si>
  <si>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</si>
  <si>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</si>
  <si>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</si>
  <si>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</si>
  <si>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</si>
  <si>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</si>
  <si>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</si>
  <si>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</si>
  <si>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</si>
  <si>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</si>
  <si>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</si>
  <si>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</si>
  <si>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</si>
  <si>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</si>
  <si>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</si>
  <si>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</si>
  <si>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</si>
  <si>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</si>
  <si>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</si>
  <si>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</si>
  <si>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</si>
  <si>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</si>
  <si>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</si>
  <si>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</si>
  <si>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</si>
  <si>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</si>
  <si>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</si>
  <si>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</si>
  <si>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</si>
  <si>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</si>
  <si>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</si>
  <si>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</si>
  <si>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</si>
  <si>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</si>
  <si>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</si>
  <si>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</si>
  <si>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</si>
  <si>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</si>
  <si>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</si>
  <si>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</si>
  <si>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</si>
  <si>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</si>
  <si>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</si>
  <si>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</si>
  <si>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</si>
  <si>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</si>
  <si>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</si>
  <si>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</si>
  <si>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</si>
  <si>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</si>
  <si>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</si>
  <si>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</si>
  <si>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</si>
  <si>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</si>
  <si>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</si>
  <si>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</si>
  <si>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</si>
  <si>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</si>
  <si>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</si>
  <si>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</si>
  <si>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</si>
  <si>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</si>
  <si>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</si>
  <si>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</si>
  <si>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</si>
  <si>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</si>
  <si>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</si>
  <si>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</si>
  <si>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</si>
  <si>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</si>
  <si>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</si>
  <si>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</si>
  <si>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</si>
  <si>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</si>
  <si>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</si>
  <si>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</si>
  <si>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</si>
  <si>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</si>
  <si>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</si>
  <si>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</si>
  <si>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</si>
  <si>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</si>
  <si>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79.</t>
  </si>
  <si>
    <t>80.</t>
  </si>
  <si>
    <t>81.</t>
  </si>
  <si>
    <t>82.</t>
  </si>
  <si>
    <t>83.</t>
  </si>
  <si>
    <t>84.</t>
  </si>
  <si>
    <t>85.</t>
  </si>
  <si>
    <t>86.</t>
  </si>
  <si>
    <t>87.</t>
  </si>
  <si>
    <t>88.</t>
  </si>
  <si>
    <t>89.</t>
  </si>
  <si>
    <t>90.</t>
  </si>
  <si>
    <t>91.</t>
  </si>
  <si>
    <t>92.</t>
  </si>
  <si>
    <t>93.</t>
  </si>
  <si>
    <t>94.</t>
  </si>
  <si>
    <t>95.</t>
  </si>
  <si>
    <t>96.</t>
  </si>
  <si>
    <t>97.</t>
  </si>
  <si>
    <t>Sajdoková</t>
  </si>
  <si>
    <t>Squerziová</t>
  </si>
  <si>
    <t>Henrieta</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</si>
  <si>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39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</si>
  <si>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</si>
  <si>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</si>
  <si>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</si>
  <si>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</si>
  <si>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</si>
  <si>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</si>
  <si>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</si>
  <si>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</si>
  <si>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</si>
  <si>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</si>
  <si>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</si>
  <si>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</si>
  <si>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</si>
  <si>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</si>
  <si>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</si>
  <si>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</si>
  <si>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</si>
  <si>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</si>
  <si>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</si>
  <si>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</si>
  <si>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</si>
  <si>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</si>
  <si>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</si>
  <si>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</si>
  <si>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</si>
  <si>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</si>
  <si>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</si>
  <si>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</si>
  <si>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</si>
  <si>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</si>
  <si>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</si>
  <si>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</si>
  <si>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</si>
  <si>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</si>
  <si>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</si>
  <si>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</si>
  <si>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</si>
  <si>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</si>
  <si>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</si>
  <si>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</si>
  <si>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</si>
  <si>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</si>
  <si>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</si>
  <si>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</si>
  <si>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</si>
  <si>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</si>
  <si>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</si>
  <si>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</si>
  <si>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</si>
  <si>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</si>
  <si>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</si>
  <si>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</si>
  <si>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</si>
  <si>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</si>
  <si>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</si>
  <si>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</si>
  <si>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</si>
  <si>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</si>
  <si>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</si>
  <si>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</si>
  <si>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</si>
  <si>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</si>
  <si>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</si>
  <si>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</si>
  <si>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</si>
  <si>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</si>
  <si>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</si>
  <si>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</si>
  <si>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</si>
  <si>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</si>
  <si>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</si>
  <si>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</si>
  <si>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</si>
  <si>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</si>
  <si>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</si>
  <si>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</si>
  <si>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</si>
  <si>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</si>
  <si>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</si>
  <si>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</si>
  <si>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</si>
  <si>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</si>
  <si>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</si>
  <si>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</si>
  <si>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</si>
  <si>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</si>
  <si>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</si>
  <si>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</si>
  <si>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</si>
  <si>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</si>
  <si>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</si>
  <si>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</si>
  <si>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</si>
  <si>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</si>
  <si>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</si>
  <si>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</si>
  <si>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</si>
  <si>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</si>
  <si>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</si>
  <si>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</si>
  <si>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</si>
  <si>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</si>
  <si>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</si>
  <si>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</si>
  <si>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</si>
  <si>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</si>
  <si>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</si>
  <si>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</si>
  <si>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</si>
  <si>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</si>
  <si>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</si>
  <si>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</si>
  <si>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</si>
  <si>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</si>
  <si>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</si>
  <si>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</si>
  <si>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</si>
  <si>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</si>
  <si>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</si>
  <si>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</si>
  <si>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</si>
  <si>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</si>
  <si>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</si>
  <si>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</si>
  <si>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</si>
  <si>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</si>
  <si>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</si>
  <si>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</si>
  <si>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</si>
  <si>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</si>
  <si>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</si>
  <si>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</si>
  <si>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</si>
  <si>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</si>
  <si>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</si>
  <si>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</si>
  <si>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</si>
  <si>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</si>
  <si>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</si>
  <si>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</si>
  <si>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</si>
  <si>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</si>
  <si>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</si>
  <si>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</si>
  <si>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</si>
  <si>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</si>
  <si>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</si>
  <si>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t>98.</t>
  </si>
  <si>
    <t>99.</t>
  </si>
  <si>
    <t>100.</t>
  </si>
  <si>
    <t>děti</t>
  </si>
  <si>
    <t>dospělí</t>
  </si>
  <si>
    <t>datum</t>
  </si>
  <si>
    <t>počasí</t>
  </si>
  <si>
    <t>počet rekordů</t>
  </si>
  <si>
    <t>počet závodníků</t>
  </si>
  <si>
    <t>Q</t>
  </si>
  <si>
    <t>T</t>
  </si>
  <si>
    <t>S</t>
  </si>
  <si>
    <t>teplota °C</t>
  </si>
  <si>
    <t>Počasí na Běhu Hrádkem</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</si>
  <si>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</si>
  <si>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</si>
  <si>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</si>
  <si>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</si>
  <si>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</si>
  <si>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</si>
  <si>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</si>
  <si>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</si>
  <si>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</si>
  <si>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</si>
  <si>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</si>
  <si>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</si>
  <si>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</si>
  <si>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</si>
  <si>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</si>
  <si>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</si>
  <si>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</si>
  <si>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</si>
  <si>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</si>
  <si>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</si>
  <si>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</si>
  <si>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</si>
  <si>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</si>
  <si>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</si>
  <si>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</si>
  <si>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</si>
  <si>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</si>
  <si>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</si>
  <si>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</si>
  <si>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</si>
  <si>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</si>
  <si>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</si>
  <si>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</si>
  <si>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</si>
  <si>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</si>
  <si>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</si>
  <si>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</si>
  <si>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</si>
  <si>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</si>
  <si>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</si>
  <si>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</si>
  <si>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</si>
  <si>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</si>
  <si>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</si>
  <si>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</si>
  <si>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</si>
  <si>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</si>
  <si>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</si>
  <si>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</si>
  <si>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</si>
  <si>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</si>
  <si>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</si>
  <si>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</si>
  <si>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</si>
  <si>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</si>
  <si>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</si>
  <si>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</si>
  <si>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</si>
  <si>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</si>
  <si>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Lukas</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</si>
  <si>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</si>
  <si>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</si>
  <si>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</si>
  <si>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</si>
  <si>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</si>
  <si>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</si>
  <si>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</si>
  <si>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</si>
  <si>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</si>
  <si>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</si>
  <si>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</si>
  <si>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</si>
  <si>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</si>
  <si>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</si>
  <si>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</si>
  <si>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</si>
  <si>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</si>
  <si>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</si>
  <si>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</si>
  <si>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</si>
  <si>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</si>
  <si>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</si>
  <si>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</si>
  <si>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</si>
  <si>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</si>
  <si>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</si>
  <si>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</si>
  <si>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</si>
  <si>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</si>
  <si>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</si>
  <si>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</si>
  <si>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</si>
  <si>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</si>
  <si>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</si>
  <si>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</si>
  <si>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</si>
  <si>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</si>
  <si>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</si>
  <si>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</si>
  <si>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</si>
  <si>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</si>
  <si>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</si>
  <si>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</si>
  <si>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</si>
  <si>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</si>
  <si>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</si>
  <si>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</si>
  <si>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</si>
  <si>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</si>
  <si>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</si>
  <si>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</si>
  <si>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</si>
  <si>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</si>
  <si>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</si>
  <si>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</si>
  <si>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</si>
  <si>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</si>
  <si>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</si>
  <si>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</si>
  <si>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</si>
  <si>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</si>
  <si>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</si>
  <si>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</si>
  <si>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</si>
  <si>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</si>
  <si>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</si>
  <si>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</si>
  <si>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</si>
  <si>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</si>
  <si>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</si>
  <si>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</si>
  <si>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</si>
  <si>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</si>
  <si>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</si>
  <si>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</si>
  <si>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</si>
  <si>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</si>
  <si>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</si>
  <si>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</si>
  <si>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</si>
  <si>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</si>
  <si>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</si>
  <si>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</si>
  <si>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</si>
  <si>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</si>
  <si>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</si>
  <si>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</si>
  <si>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</si>
  <si>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</si>
  <si>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</si>
  <si>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</si>
  <si>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</si>
  <si>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</si>
  <si>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</si>
  <si>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</si>
  <si>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</si>
  <si>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</si>
  <si>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</si>
  <si>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</si>
  <si>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</si>
  <si>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</si>
  <si>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</si>
  <si>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</si>
  <si>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</si>
  <si>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</si>
  <si>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</si>
  <si>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</si>
  <si>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</si>
  <si>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</si>
  <si>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</si>
  <si>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</si>
  <si>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</si>
  <si>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</si>
  <si>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</si>
  <si>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</si>
  <si>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</si>
  <si>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</si>
  <si>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</si>
  <si>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</si>
  <si>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</si>
  <si>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51:40,0</t>
  </si>
  <si>
    <t>71:00,0</t>
  </si>
  <si>
    <t>Slezan Frýdek-Místek</t>
  </si>
  <si>
    <t>Kryštof</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</si>
  <si>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</si>
  <si>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</si>
  <si>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</si>
  <si>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</si>
  <si>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</si>
  <si>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</si>
  <si>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</si>
  <si>
    <t>Ročník 2013</t>
  </si>
  <si>
    <t>Běh Hrádkem 2013</t>
  </si>
  <si>
    <t>kategorie H</t>
  </si>
  <si>
    <t>Rek</t>
  </si>
  <si>
    <t>Bizoň</t>
  </si>
  <si>
    <t>Kvašová</t>
  </si>
  <si>
    <t>Ellen</t>
  </si>
  <si>
    <t>Drinková</t>
  </si>
  <si>
    <t>Anežka</t>
  </si>
  <si>
    <t>Tkáčová</t>
  </si>
  <si>
    <t>Maternová</t>
  </si>
  <si>
    <t>Mesiariková</t>
  </si>
  <si>
    <t>Štveráková</t>
  </si>
  <si>
    <t>Valentýna</t>
  </si>
  <si>
    <t>Kozlová</t>
  </si>
  <si>
    <t>Kolarczyková</t>
  </si>
  <si>
    <t>01:46,6</t>
  </si>
  <si>
    <t>Bednařová</t>
  </si>
  <si>
    <t>Petričová</t>
  </si>
  <si>
    <t>Hrčková</t>
  </si>
  <si>
    <t>Ernstová</t>
  </si>
  <si>
    <t>Martausová</t>
  </si>
  <si>
    <t>Zielina</t>
  </si>
  <si>
    <t>Niki</t>
  </si>
  <si>
    <t>Holaň</t>
  </si>
  <si>
    <t>01:38,4</t>
  </si>
  <si>
    <t>Jasiok</t>
  </si>
  <si>
    <t>Kovařík</t>
  </si>
  <si>
    <t>Popek</t>
  </si>
  <si>
    <t>Christian</t>
  </si>
  <si>
    <t>Sommer</t>
  </si>
  <si>
    <t>Reis</t>
  </si>
  <si>
    <t>Bednář</t>
  </si>
  <si>
    <t>01:45,7</t>
  </si>
  <si>
    <t>Mojescik</t>
  </si>
  <si>
    <t>Rigo</t>
  </si>
  <si>
    <t>Sasynová</t>
  </si>
  <si>
    <t>Adrianna</t>
  </si>
  <si>
    <t>Zahraj</t>
  </si>
  <si>
    <t>Skoczów</t>
  </si>
  <si>
    <t>Buczková</t>
  </si>
  <si>
    <t>01:31,5</t>
  </si>
  <si>
    <t>Závodná</t>
  </si>
  <si>
    <t>Raínochová</t>
  </si>
  <si>
    <t>Fajmanová</t>
  </si>
  <si>
    <t>Wrzeszcz</t>
  </si>
  <si>
    <t>Glogerová</t>
  </si>
  <si>
    <t>Zajac</t>
  </si>
  <si>
    <t>01:39,5</t>
  </si>
  <si>
    <t>Popová</t>
  </si>
  <si>
    <t>Žurovcová</t>
  </si>
  <si>
    <t>01:50,6</t>
  </si>
  <si>
    <t>Gruszka</t>
  </si>
  <si>
    <t>Szymal</t>
  </si>
  <si>
    <t>Krišica</t>
  </si>
  <si>
    <t>01:27,9</t>
  </si>
  <si>
    <t>01:29,8</t>
  </si>
  <si>
    <t>Knispel</t>
  </si>
  <si>
    <t>02:14,0</t>
  </si>
  <si>
    <t>02:17,0</t>
  </si>
  <si>
    <t>Wojtynek</t>
  </si>
  <si>
    <t>Hálová</t>
  </si>
  <si>
    <t>Hajdušková</t>
  </si>
  <si>
    <t>Lojkásková</t>
  </si>
  <si>
    <t>Kyselá</t>
  </si>
  <si>
    <t>02:37,6</t>
  </si>
  <si>
    <t>Pabich</t>
  </si>
  <si>
    <t>Dokoupilová</t>
  </si>
  <si>
    <t>Bogumila</t>
  </si>
  <si>
    <t>Musial</t>
  </si>
  <si>
    <t>Gociek</t>
  </si>
  <si>
    <t>Puchalik</t>
  </si>
  <si>
    <t>Bobek</t>
  </si>
  <si>
    <t>03:49,9</t>
  </si>
  <si>
    <t>03:50,0</t>
  </si>
  <si>
    <t>03:56,0</t>
  </si>
  <si>
    <t>03:56,6</t>
  </si>
  <si>
    <t>04:02,9</t>
  </si>
  <si>
    <t>04:03,0</t>
  </si>
  <si>
    <t>Szaro</t>
  </si>
  <si>
    <t>04:33,0</t>
  </si>
  <si>
    <t>Tureček</t>
  </si>
  <si>
    <t>Rampírová</t>
  </si>
  <si>
    <t>Zwias</t>
  </si>
  <si>
    <t>Bencová</t>
  </si>
  <si>
    <t>03:42,0</t>
  </si>
  <si>
    <t>03:57,0</t>
  </si>
  <si>
    <t>04:11,0</t>
  </si>
  <si>
    <t>Liberdová</t>
  </si>
  <si>
    <t>Arczewska</t>
  </si>
  <si>
    <t>Tesarčík</t>
  </si>
  <si>
    <t>03:53,0</t>
  </si>
  <si>
    <t>Tkach</t>
  </si>
  <si>
    <t>04:18,6</t>
  </si>
  <si>
    <t>Holesz</t>
  </si>
  <si>
    <t>04:34,0</t>
  </si>
  <si>
    <t>04:00,6</t>
  </si>
  <si>
    <t>04:00,9</t>
  </si>
  <si>
    <t>04:04,0</t>
  </si>
  <si>
    <t>Sabelová</t>
  </si>
  <si>
    <t>Kaufmanová</t>
  </si>
  <si>
    <t>04:29,0</t>
  </si>
  <si>
    <t>Wysluch</t>
  </si>
  <si>
    <t>04:34,8</t>
  </si>
  <si>
    <t>Argalášová</t>
  </si>
  <si>
    <t>Kovářová</t>
  </si>
  <si>
    <t>12:09,0</t>
  </si>
  <si>
    <t>13:01,0</t>
  </si>
  <si>
    <t>13:05,0</t>
  </si>
  <si>
    <t>14:12,0</t>
  </si>
  <si>
    <t>14:32,0</t>
  </si>
  <si>
    <t>Ondra</t>
  </si>
  <si>
    <t>14:33,0</t>
  </si>
  <si>
    <t>Orawski</t>
  </si>
  <si>
    <t>16:20,0</t>
  </si>
  <si>
    <t>Madzia</t>
  </si>
  <si>
    <t>Adamik</t>
  </si>
  <si>
    <t>15:27,0</t>
  </si>
  <si>
    <t>Zofia</t>
  </si>
  <si>
    <t>Kolodziejczyk</t>
  </si>
  <si>
    <t>16:03,0</t>
  </si>
  <si>
    <t>18:13,8</t>
  </si>
  <si>
    <t>Strzadala</t>
  </si>
  <si>
    <t>12:25,0</t>
  </si>
  <si>
    <t>14:19,0</t>
  </si>
  <si>
    <t>14:49,0</t>
  </si>
  <si>
    <t>15:25,0</t>
  </si>
  <si>
    <t>Szafarczyk</t>
  </si>
  <si>
    <t>16:40,0</t>
  </si>
  <si>
    <t>21:05,0</t>
  </si>
  <si>
    <t>16:31,0</t>
  </si>
  <si>
    <t>17:24,0</t>
  </si>
  <si>
    <t>18:44,0</t>
  </si>
  <si>
    <t>19:23,0</t>
  </si>
  <si>
    <t>Trávníčková</t>
  </si>
  <si>
    <t>19:24,0</t>
  </si>
  <si>
    <t>24:56,0</t>
  </si>
  <si>
    <t>30:30,0</t>
  </si>
  <si>
    <t>Blabla</t>
  </si>
  <si>
    <t>Bystré</t>
  </si>
  <si>
    <t>31:02,0</t>
  </si>
  <si>
    <t>31:10,0</t>
  </si>
  <si>
    <t>Žajdlík</t>
  </si>
  <si>
    <t>32:04,0</t>
  </si>
  <si>
    <t>Wawreczka</t>
  </si>
  <si>
    <t>35:21,0</t>
  </si>
  <si>
    <t>36:48,0</t>
  </si>
  <si>
    <t>Helebrand</t>
  </si>
  <si>
    <t>48:40,0</t>
  </si>
  <si>
    <t>55:15,0</t>
  </si>
  <si>
    <t>27:47,0</t>
  </si>
  <si>
    <t>29:26,0</t>
  </si>
  <si>
    <t>31:15,0</t>
  </si>
  <si>
    <t>Helcel</t>
  </si>
  <si>
    <t>31:35,0</t>
  </si>
  <si>
    <t>32:12,0</t>
  </si>
  <si>
    <t>34:37,0</t>
  </si>
  <si>
    <t>36:21,0</t>
  </si>
  <si>
    <t>38:00,0</t>
  </si>
  <si>
    <t>40:09,0</t>
  </si>
  <si>
    <t>31:18,0</t>
  </si>
  <si>
    <t>32:05,0</t>
  </si>
  <si>
    <t>34:26,0</t>
  </si>
  <si>
    <t>34:46,0</t>
  </si>
  <si>
    <t>34:53,0</t>
  </si>
  <si>
    <t>36:04,0</t>
  </si>
  <si>
    <t>38:17,0</t>
  </si>
  <si>
    <t>40:38,0</t>
  </si>
  <si>
    <t>34:40,0</t>
  </si>
  <si>
    <t>Majerik</t>
  </si>
  <si>
    <t>38:47,0</t>
  </si>
  <si>
    <t>42:21,0</t>
  </si>
  <si>
    <t>45:39,0</t>
  </si>
  <si>
    <t>46:23,0</t>
  </si>
  <si>
    <t>42:22,0</t>
  </si>
  <si>
    <t>52:24,0</t>
  </si>
  <si>
    <t>17:31,0</t>
  </si>
  <si>
    <t>18:51,0</t>
  </si>
  <si>
    <t>Bruk</t>
  </si>
  <si>
    <t>19:55,0</t>
  </si>
  <si>
    <t>25:03,0</t>
  </si>
  <si>
    <t>34:13,0</t>
  </si>
  <si>
    <t>Piechaczek</t>
  </si>
  <si>
    <t>Samuel</t>
  </si>
  <si>
    <t>Tychy</t>
  </si>
  <si>
    <t>Mistřovice</t>
  </si>
  <si>
    <t>Maslowská</t>
  </si>
  <si>
    <t>Bialożyt</t>
  </si>
  <si>
    <t>Skrzypoń</t>
  </si>
  <si>
    <t>Orlowski</t>
  </si>
  <si>
    <t>Sergej</t>
  </si>
  <si>
    <t>Martinák ml.</t>
  </si>
  <si>
    <t>Olšar</t>
  </si>
  <si>
    <t>Kreżelok</t>
  </si>
  <si>
    <t>Olga</t>
  </si>
  <si>
    <t>Marszalková</t>
  </si>
  <si>
    <t>Słowik</t>
  </si>
  <si>
    <t>Zwierzchowska</t>
  </si>
  <si>
    <t>Karczmarzyk</t>
  </si>
  <si>
    <t>Kvíčerová</t>
  </si>
  <si>
    <t>101.</t>
  </si>
  <si>
    <t>102.</t>
  </si>
  <si>
    <t>103.</t>
  </si>
  <si>
    <t>Schútz</t>
  </si>
  <si>
    <t>Chruscicka</t>
  </si>
  <si>
    <t>Malecka</t>
  </si>
  <si>
    <t>Slowik</t>
  </si>
  <si>
    <t>Klimosz</t>
  </si>
  <si>
    <t>Jochacy</t>
  </si>
  <si>
    <t>Baraniok</t>
  </si>
  <si>
    <t>Zyrk</t>
  </si>
  <si>
    <t xml:space="preserve">Ligocka  </t>
  </si>
  <si>
    <t xml:space="preserve">Waszut      </t>
  </si>
  <si>
    <t xml:space="preserve">Kawulok </t>
  </si>
  <si>
    <t xml:space="preserve">Teofilová </t>
  </si>
  <si>
    <t xml:space="preserve">Šindelková   </t>
  </si>
  <si>
    <t xml:space="preserve">Kantorová   </t>
  </si>
  <si>
    <t xml:space="preserve">Kubalok     </t>
  </si>
  <si>
    <t xml:space="preserve">Legierska     </t>
  </si>
  <si>
    <t xml:space="preserve">Natálie             </t>
  </si>
  <si>
    <t>Zwrtková</t>
  </si>
  <si>
    <t>Kreželok</t>
  </si>
  <si>
    <t>50-59</t>
  </si>
  <si>
    <t>Beskid</t>
  </si>
  <si>
    <r>
      <t xml:space="preserve">Běh Hrádkem byl v mnoha směrech zvláštní. Poprvé se konal v rámci projektu Sport pro activ Skoczów a Hrádek, spolufinancovaný EU. Organizátoři vybavili prostor startu a cíle dvěma party stany. Rekordně nízká teplota, kluzký povrch a množství sněhu způsobily, že nebyl překonán žádný traťový rekord. Účast byla navzdory počasí druhá nejpočetnější. Přibyla kategorie žen nad 50 let, kterou vyhrála stálice závodu, </t>
    </r>
    <r>
      <rPr>
        <b/>
        <sz val="11"/>
        <rFont val="Verdana"/>
        <family val="2"/>
        <charset val="238"/>
      </rPr>
      <t>Ludmila Šokalová</t>
    </r>
    <r>
      <rPr>
        <sz val="11"/>
        <rFont val="Verdana"/>
        <family val="2"/>
      </rPr>
      <t xml:space="preserve">. Tradičně se běhu zúčastnili </t>
    </r>
    <r>
      <rPr>
        <b/>
        <sz val="11"/>
        <rFont val="Verdana"/>
        <family val="2"/>
        <charset val="238"/>
      </rPr>
      <t>František Zikeš</t>
    </r>
    <r>
      <rPr>
        <sz val="11"/>
        <rFont val="Verdana"/>
        <family val="2"/>
      </rPr>
      <t xml:space="preserve"> (85 let) a </t>
    </r>
    <r>
      <rPr>
        <b/>
        <sz val="11"/>
        <rFont val="Verdana"/>
        <family val="2"/>
        <charset val="238"/>
      </rPr>
      <t>Roman Slowioczek</t>
    </r>
    <r>
      <rPr>
        <sz val="11"/>
        <rFont val="Verdana"/>
        <family val="2"/>
      </rPr>
      <t xml:space="preserve"> (18 start). Nejmladší účastník se jmenoval </t>
    </r>
    <r>
      <rPr>
        <b/>
        <sz val="11"/>
        <rFont val="Verdana"/>
        <family val="2"/>
        <charset val="238"/>
      </rPr>
      <t>Samuel Mitrenga</t>
    </r>
    <r>
      <rPr>
        <sz val="11"/>
        <rFont val="Verdana"/>
        <family val="2"/>
      </rPr>
      <t xml:space="preserve"> z Návsí. Hlavní kategorii vyhrál </t>
    </r>
    <r>
      <rPr>
        <b/>
        <sz val="11"/>
        <rFont val="Verdana"/>
        <family val="2"/>
        <charset val="238"/>
      </rPr>
      <t>Tomáš Lichý</t>
    </r>
    <r>
      <rPr>
        <sz val="11"/>
        <rFont val="Verdana"/>
        <family val="2"/>
      </rPr>
      <t xml:space="preserve"> s časem 27:46. Hlavní ženskou kategorií </t>
    </r>
    <r>
      <rPr>
        <b/>
        <sz val="11"/>
        <rFont val="Verdana"/>
        <family val="2"/>
        <charset val="238"/>
      </rPr>
      <t>Veronika Siebeltová</t>
    </r>
    <r>
      <rPr>
        <sz val="11"/>
        <rFont val="Verdana"/>
        <family val="2"/>
      </rPr>
      <t xml:space="preserve">. Hrádeckých běžců bylo celkem 32. Tři z nich, </t>
    </r>
    <r>
      <rPr>
        <b/>
        <sz val="11"/>
        <rFont val="Verdana"/>
        <family val="2"/>
        <charset val="238"/>
      </rPr>
      <t>Filip Jančík</t>
    </r>
    <r>
      <rPr>
        <sz val="11"/>
        <rFont val="Verdana"/>
        <family val="2"/>
      </rPr>
      <t xml:space="preserve">, </t>
    </r>
    <r>
      <rPr>
        <b/>
        <sz val="11"/>
        <rFont val="Verdana"/>
        <family val="2"/>
        <charset val="238"/>
      </rPr>
      <t>Jakub Pilch</t>
    </r>
    <r>
      <rPr>
        <sz val="11"/>
        <rFont val="Verdana"/>
        <family val="2"/>
      </rPr>
      <t xml:space="preserve"> a </t>
    </r>
    <r>
      <rPr>
        <b/>
        <sz val="11"/>
        <rFont val="Verdana"/>
        <family val="2"/>
        <charset val="238"/>
      </rPr>
      <t>Karel Kaleta</t>
    </r>
    <r>
      <rPr>
        <sz val="11"/>
        <rFont val="Verdana"/>
        <family val="2"/>
      </rPr>
      <t xml:space="preserve"> obsadili první místo, a další tři, </t>
    </r>
    <r>
      <rPr>
        <b/>
        <sz val="11"/>
        <rFont val="Verdana"/>
        <family val="2"/>
        <charset val="238"/>
      </rPr>
      <t>Petr Cymorek</t>
    </r>
    <r>
      <rPr>
        <sz val="11"/>
        <rFont val="Verdana"/>
        <family val="2"/>
      </rPr>
      <t xml:space="preserve">, </t>
    </r>
    <r>
      <rPr>
        <b/>
        <sz val="11"/>
        <rFont val="Verdana"/>
        <family val="2"/>
        <charset val="238"/>
      </rPr>
      <t>Tereza Brancová</t>
    </r>
    <r>
      <rPr>
        <sz val="11"/>
        <rFont val="Verdana"/>
        <family val="2"/>
      </rPr>
      <t xml:space="preserve"> a </t>
    </r>
    <r>
      <rPr>
        <b/>
        <sz val="11"/>
        <rFont val="Verdana"/>
        <family val="2"/>
        <charset val="238"/>
      </rPr>
      <t>Žofie Dordová</t>
    </r>
    <r>
      <rPr>
        <sz val="11"/>
        <rFont val="Verdana"/>
        <family val="2"/>
      </rPr>
      <t xml:space="preserve"> druhé místo. Z početnějších týmů si konkurovali TJ Slezan Frýdek-Místek (67, 14x na bedně), 1. Běžecký oddíl Jablunkov (23, 8x na bedně), orienační běžci z Třince (14, 1x na bedně) a TJ TŽ Třinec (23, 6x na bedně). Letos se příliž nedařilo borcům z Istebné (38, 2x na bedně), naopak překvapil nový tým partnerské obce Skoczów (18, 5x na bedně). Ceny pro vítěze sponzorovali Walmark, a.s., Zbigniew Worek, Gbagbos system, s.r.o., Cieslar, s.r.o. a Chata Hrádek. </t>
    </r>
  </si>
  <si>
    <t>Ročník 2014</t>
  </si>
  <si>
    <t>Šudáková</t>
  </si>
  <si>
    <t>Krčková</t>
  </si>
  <si>
    <t>Brázdilová</t>
  </si>
  <si>
    <t>Udvarosová</t>
  </si>
  <si>
    <t>Bartoňová</t>
  </si>
  <si>
    <t>Šenkeříková</t>
  </si>
  <si>
    <t>Ustrnulová</t>
  </si>
  <si>
    <t>Říhová</t>
  </si>
  <si>
    <t>kategorie A1</t>
  </si>
  <si>
    <t>8 - 9   let</t>
  </si>
  <si>
    <t>6 - 7   let</t>
  </si>
  <si>
    <t>Oliver</t>
  </si>
  <si>
    <t>Pešat</t>
  </si>
  <si>
    <t>Viktor</t>
  </si>
  <si>
    <t>Burawa</t>
  </si>
  <si>
    <t>Glaic</t>
  </si>
  <si>
    <t>Kulich</t>
  </si>
  <si>
    <t>Helstein</t>
  </si>
  <si>
    <t>Šelong</t>
  </si>
  <si>
    <t>Bruno</t>
  </si>
  <si>
    <t>01:45,9</t>
  </si>
  <si>
    <t>Mocek</t>
  </si>
  <si>
    <t>01:48,6</t>
  </si>
  <si>
    <t>Mrázek</t>
  </si>
  <si>
    <t>Popelář</t>
  </si>
  <si>
    <t>Mynář</t>
  </si>
  <si>
    <t>01:52,5</t>
  </si>
  <si>
    <t>Majetný</t>
  </si>
  <si>
    <t>Gebara</t>
  </si>
  <si>
    <t>A 1</t>
  </si>
  <si>
    <t>8 - 9</t>
  </si>
  <si>
    <t>6 - 7</t>
  </si>
  <si>
    <t>00:26,0</t>
  </si>
  <si>
    <t>Holubčík</t>
  </si>
  <si>
    <t>00:33,9</t>
  </si>
  <si>
    <t>Tobola</t>
  </si>
  <si>
    <t>Myška</t>
  </si>
  <si>
    <t>Chovanec</t>
  </si>
  <si>
    <t>Szturc</t>
  </si>
  <si>
    <t>00:40,8</t>
  </si>
  <si>
    <t>Dan</t>
  </si>
  <si>
    <t>Kundrák</t>
  </si>
  <si>
    <t>00:58,0</t>
  </si>
  <si>
    <t>Kiedroń</t>
  </si>
  <si>
    <t>Ungrová</t>
  </si>
  <si>
    <t>Kozielová</t>
  </si>
  <si>
    <t>Valerie</t>
  </si>
  <si>
    <t>Hammondová</t>
  </si>
  <si>
    <t>00:37,6</t>
  </si>
  <si>
    <t>Habartová</t>
  </si>
  <si>
    <t>Kopciová</t>
  </si>
  <si>
    <t>Grygová</t>
  </si>
  <si>
    <t>Kubíková</t>
  </si>
  <si>
    <t>Helsteinová</t>
  </si>
  <si>
    <t>Mruzková</t>
  </si>
  <si>
    <t>Kubiková</t>
  </si>
  <si>
    <t>Lisztwanová</t>
  </si>
  <si>
    <t>Sofie</t>
  </si>
  <si>
    <t>Frýdl</t>
  </si>
  <si>
    <t>Marenčák</t>
  </si>
  <si>
    <t>Petřvald</t>
  </si>
  <si>
    <t>Koza</t>
  </si>
  <si>
    <t>01:21,5</t>
  </si>
  <si>
    <t>01:21,9</t>
  </si>
  <si>
    <t>Pupík</t>
  </si>
  <si>
    <t>Kremser</t>
  </si>
  <si>
    <t>01:28,7</t>
  </si>
  <si>
    <t>01:31,8</t>
  </si>
  <si>
    <t>Czyz</t>
  </si>
  <si>
    <t>01:34,5</t>
  </si>
  <si>
    <t>Denis</t>
  </si>
  <si>
    <t>Waclawek</t>
  </si>
  <si>
    <t>01:38,9</t>
  </si>
  <si>
    <t>Bardoň</t>
  </si>
  <si>
    <t>Habart</t>
  </si>
  <si>
    <t>Maleček</t>
  </si>
  <si>
    <t>Poledník</t>
  </si>
  <si>
    <t>01:46,5</t>
  </si>
  <si>
    <t>Zelina</t>
  </si>
  <si>
    <t>01:47,6</t>
  </si>
  <si>
    <t>Hammond</t>
  </si>
  <si>
    <t>Krutilek</t>
  </si>
  <si>
    <t>01:21,6</t>
  </si>
  <si>
    <t>01:22,5</t>
  </si>
  <si>
    <t>Suchánková</t>
  </si>
  <si>
    <t>Motyková</t>
  </si>
  <si>
    <t>Tomečková</t>
  </si>
  <si>
    <t>Benišová</t>
  </si>
  <si>
    <t>01:31,4</t>
  </si>
  <si>
    <t>Ponděličková</t>
  </si>
  <si>
    <t>Vilčková</t>
  </si>
  <si>
    <t>Klaudie</t>
  </si>
  <si>
    <t>Glaicová</t>
  </si>
  <si>
    <t>Pavlíčková</t>
  </si>
  <si>
    <t>Przepiorová</t>
  </si>
  <si>
    <t>01:37,8</t>
  </si>
  <si>
    <t>Stehnová</t>
  </si>
  <si>
    <t>Kanitrová</t>
  </si>
  <si>
    <t>Michálková</t>
  </si>
  <si>
    <t>Řeháková</t>
  </si>
  <si>
    <t>Boboková</t>
  </si>
  <si>
    <t>Natalka</t>
  </si>
  <si>
    <t>Šimečková</t>
  </si>
  <si>
    <t>Rainochová</t>
  </si>
  <si>
    <t>Paťavová</t>
  </si>
  <si>
    <t>Zina</t>
  </si>
  <si>
    <t>Pindorová</t>
  </si>
  <si>
    <t>01:18,5</t>
  </si>
  <si>
    <t>01:19,4</t>
  </si>
  <si>
    <t>01:19,9</t>
  </si>
  <si>
    <t>Vančurová</t>
  </si>
  <si>
    <t>Jurečková</t>
  </si>
  <si>
    <t>Michalina</t>
  </si>
  <si>
    <t>01:24,7</t>
  </si>
  <si>
    <t>01:25,8</t>
  </si>
  <si>
    <t>Potůčková</t>
  </si>
  <si>
    <t>Soukalová</t>
  </si>
  <si>
    <t>01:27,5</t>
  </si>
  <si>
    <t>Kulichová</t>
  </si>
  <si>
    <t>Sakalová</t>
  </si>
  <si>
    <t>Huťková</t>
  </si>
  <si>
    <t>Dlouhá</t>
  </si>
  <si>
    <t>Elzbieta</t>
  </si>
  <si>
    <t>Klásková</t>
  </si>
  <si>
    <t>Tomoszková</t>
  </si>
  <si>
    <t>Petříčková</t>
  </si>
  <si>
    <t>Bojko</t>
  </si>
  <si>
    <t>Bardoňová</t>
  </si>
  <si>
    <t>Alžběta</t>
  </si>
  <si>
    <t>Rečková</t>
  </si>
  <si>
    <t>Buchtová</t>
  </si>
  <si>
    <t>Burczková</t>
  </si>
  <si>
    <t>Jeníšková</t>
  </si>
  <si>
    <t>01:40,9</t>
  </si>
  <si>
    <t>Mužná</t>
  </si>
  <si>
    <t>Oliwia</t>
  </si>
  <si>
    <t>Sopuchová</t>
  </si>
  <si>
    <t>Bačová</t>
  </si>
  <si>
    <t>Valentová</t>
  </si>
  <si>
    <t>Iga</t>
  </si>
  <si>
    <t>Gajdošíková</t>
  </si>
  <si>
    <t>03:05,3</t>
  </si>
  <si>
    <t>Puczok</t>
  </si>
  <si>
    <t>Gleb</t>
  </si>
  <si>
    <t>01:18,6</t>
  </si>
  <si>
    <t>01:20,4</t>
  </si>
  <si>
    <t>01:20,8</t>
  </si>
  <si>
    <t>Kratochvíl</t>
  </si>
  <si>
    <t>Podermański</t>
  </si>
  <si>
    <t>Ryška</t>
  </si>
  <si>
    <t>01:23,8</t>
  </si>
  <si>
    <t>Červenka</t>
  </si>
  <si>
    <t>01:24,8</t>
  </si>
  <si>
    <t>Alex</t>
  </si>
  <si>
    <t>Paťava</t>
  </si>
  <si>
    <t>Brůža</t>
  </si>
  <si>
    <t>01:28,5</t>
  </si>
  <si>
    <t>Antene</t>
  </si>
  <si>
    <t>01:30,3</t>
  </si>
  <si>
    <t>Szkawran</t>
  </si>
  <si>
    <t>Ujházy</t>
  </si>
  <si>
    <t>Bazgier</t>
  </si>
  <si>
    <t>Šůstal</t>
  </si>
  <si>
    <t>Wojnar</t>
  </si>
  <si>
    <t>Robinson</t>
  </si>
  <si>
    <t>Stryja</t>
  </si>
  <si>
    <t>Zahaluková</t>
  </si>
  <si>
    <t>02:00,2</t>
  </si>
  <si>
    <t>Mia</t>
  </si>
  <si>
    <t>Schwarzerová</t>
  </si>
  <si>
    <t>02:12,0</t>
  </si>
  <si>
    <t>02:13,4</t>
  </si>
  <si>
    <t>02:13,7</t>
  </si>
  <si>
    <t>Korábečná</t>
  </si>
  <si>
    <t>02:16,0</t>
  </si>
  <si>
    <t>02:16,9</t>
  </si>
  <si>
    <t>02:25,8</t>
  </si>
  <si>
    <t>Patricie</t>
  </si>
  <si>
    <t>Indráková</t>
  </si>
  <si>
    <t>02:29,4</t>
  </si>
  <si>
    <t>Ondračková</t>
  </si>
  <si>
    <t>02:33,5</t>
  </si>
  <si>
    <t>02:34,6</t>
  </si>
  <si>
    <t>Reinertová</t>
  </si>
  <si>
    <t>02:47,5</t>
  </si>
  <si>
    <t>Marthausová</t>
  </si>
  <si>
    <t>Stankov</t>
  </si>
  <si>
    <t>03:21,6</t>
  </si>
  <si>
    <t>Jojko</t>
  </si>
  <si>
    <t>03:25,6</t>
  </si>
  <si>
    <t>Mateo</t>
  </si>
  <si>
    <t>Arek</t>
  </si>
  <si>
    <t>03:29,4</t>
  </si>
  <si>
    <t>03:29,7</t>
  </si>
  <si>
    <t>Krušica</t>
  </si>
  <si>
    <t>03:30,4</t>
  </si>
  <si>
    <t>Czepiec</t>
  </si>
  <si>
    <t>Feranec</t>
  </si>
  <si>
    <t>Hrček</t>
  </si>
  <si>
    <t>04:14,0</t>
  </si>
  <si>
    <t>Senastynowicz</t>
  </si>
  <si>
    <t>Kobieluisz</t>
  </si>
  <si>
    <t>Šprochová</t>
  </si>
  <si>
    <t>03:31,8</t>
  </si>
  <si>
    <t>Halová</t>
  </si>
  <si>
    <t>Asia</t>
  </si>
  <si>
    <t>Biolková</t>
  </si>
  <si>
    <t>Sasyn</t>
  </si>
  <si>
    <t>03:54,6</t>
  </si>
  <si>
    <t>Pětroš</t>
  </si>
  <si>
    <t>04:59,0</t>
  </si>
  <si>
    <t>04:59,7</t>
  </si>
  <si>
    <t>04:41,0</t>
  </si>
  <si>
    <t>Lisniková</t>
  </si>
  <si>
    <t>11:50,0</t>
  </si>
  <si>
    <t>14:18,0</t>
  </si>
  <si>
    <t>Pitr</t>
  </si>
  <si>
    <t>Skrzywoń</t>
  </si>
  <si>
    <t>14:50,0</t>
  </si>
  <si>
    <t>13:58,0</t>
  </si>
  <si>
    <t>14:40,0</t>
  </si>
  <si>
    <t>15:00,0</t>
  </si>
  <si>
    <t>18:11,0</t>
  </si>
  <si>
    <t>27:31,0</t>
  </si>
  <si>
    <t>29:23,0</t>
  </si>
  <si>
    <t>31:57,0</t>
  </si>
  <si>
    <t>32:29,4</t>
  </si>
  <si>
    <t>Nezval</t>
  </si>
  <si>
    <t>33:26,0</t>
  </si>
  <si>
    <t>34:24,0</t>
  </si>
  <si>
    <t>Cinkraut</t>
  </si>
  <si>
    <t>14:20,0</t>
  </si>
  <si>
    <t>15:03,0</t>
  </si>
  <si>
    <t>16:21,0</t>
  </si>
  <si>
    <t>Pomíchálková</t>
  </si>
  <si>
    <t>18:35,0</t>
  </si>
  <si>
    <t>15:36,0</t>
  </si>
  <si>
    <t>15:43,0</t>
  </si>
  <si>
    <t>17:06,0</t>
  </si>
  <si>
    <t>18:06,0</t>
  </si>
  <si>
    <t>Frýdlant nad O.</t>
  </si>
  <si>
    <t>Malenovice</t>
  </si>
  <si>
    <t>19:17,0</t>
  </si>
  <si>
    <t>Korbášová</t>
  </si>
  <si>
    <t>Sviadnov</t>
  </si>
  <si>
    <t>20:08,9</t>
  </si>
  <si>
    <t>Svatava</t>
  </si>
  <si>
    <t>Pejšková</t>
  </si>
  <si>
    <t>20:36,0</t>
  </si>
  <si>
    <t>24:49,0</t>
  </si>
  <si>
    <t>24:15,0</t>
  </si>
  <si>
    <t>26:03,0</t>
  </si>
  <si>
    <t>14:37,0</t>
  </si>
  <si>
    <t>16:11,8</t>
  </si>
  <si>
    <t>17:25,0</t>
  </si>
  <si>
    <t>18:19,0</t>
  </si>
  <si>
    <t>18:20,0</t>
  </si>
  <si>
    <t>19:37,0</t>
  </si>
  <si>
    <t>20:08,0</t>
  </si>
  <si>
    <t>20:41,0</t>
  </si>
  <si>
    <t>27:44,0</t>
  </si>
  <si>
    <t>27:21,0</t>
  </si>
  <si>
    <t>Salomon</t>
  </si>
  <si>
    <t>27:41,0</t>
  </si>
  <si>
    <t>Ślask Cieszyński</t>
  </si>
  <si>
    <t>30:17,0</t>
  </si>
  <si>
    <t>Splašení Goroli</t>
  </si>
  <si>
    <t>30:43,0</t>
  </si>
  <si>
    <t>31:48,0</t>
  </si>
  <si>
    <t>31:52,0</t>
  </si>
  <si>
    <t>Václavík</t>
  </si>
  <si>
    <t>32:22,0</t>
  </si>
  <si>
    <t>32:28,0</t>
  </si>
  <si>
    <t>Košut</t>
  </si>
  <si>
    <t>33:07,0</t>
  </si>
  <si>
    <t>34:25,0</t>
  </si>
  <si>
    <t>35:13,0</t>
  </si>
  <si>
    <t>Rada</t>
  </si>
  <si>
    <t>35:38,0</t>
  </si>
  <si>
    <t>35:51,0</t>
  </si>
  <si>
    <t>Abadžikra</t>
  </si>
  <si>
    <t>36:52,0</t>
  </si>
  <si>
    <t>37:14,0</t>
  </si>
  <si>
    <t>42:04,0</t>
  </si>
  <si>
    <t>43:36,0</t>
  </si>
  <si>
    <t>30:10,0</t>
  </si>
  <si>
    <t>32:43,0</t>
  </si>
  <si>
    <t>33:41,0</t>
  </si>
  <si>
    <t>Mikula</t>
  </si>
  <si>
    <t>JZD Vendetta</t>
  </si>
  <si>
    <t>34:39,0</t>
  </si>
  <si>
    <t>36:03,0</t>
  </si>
  <si>
    <t>36:10,0</t>
  </si>
  <si>
    <t>36:14,0</t>
  </si>
  <si>
    <t>Kubisz</t>
  </si>
  <si>
    <t>40:39,0</t>
  </si>
  <si>
    <t>Botur</t>
  </si>
  <si>
    <t>40:40,0</t>
  </si>
  <si>
    <t>Barbiland</t>
  </si>
  <si>
    <t>47:12,0</t>
  </si>
  <si>
    <t>31:34,0</t>
  </si>
  <si>
    <t>32:29,0</t>
  </si>
  <si>
    <t>33:52,0</t>
  </si>
  <si>
    <t>34:12,0</t>
  </si>
  <si>
    <t>35:23,0</t>
  </si>
  <si>
    <t>37:30,0</t>
  </si>
  <si>
    <t>39:22,0</t>
  </si>
  <si>
    <t>42:18,0</t>
  </si>
  <si>
    <t>43:21,0</t>
  </si>
  <si>
    <t>46:04,0</t>
  </si>
  <si>
    <t>A1</t>
  </si>
  <si>
    <t>Celkový přehled obcí přihlášených závodníků (1995-2014)</t>
  </si>
  <si>
    <t>Valašské Meziříčí</t>
  </si>
  <si>
    <t>Kiedrońová</t>
  </si>
  <si>
    <t>Bazgierová</t>
  </si>
  <si>
    <t>8000 m</t>
  </si>
  <si>
    <t>Justina</t>
  </si>
  <si>
    <t xml:space="preserve">Strnadel           </t>
  </si>
  <si>
    <t xml:space="preserve">Konieczná  </t>
  </si>
  <si>
    <t xml:space="preserve">Otahalová   </t>
  </si>
  <si>
    <t xml:space="preserve">Metzová  </t>
  </si>
  <si>
    <t xml:space="preserve">Fojcik  </t>
  </si>
  <si>
    <t xml:space="preserve">Magnusek   </t>
  </si>
  <si>
    <t xml:space="preserve">Lepíček      </t>
  </si>
  <si>
    <t>104.</t>
  </si>
  <si>
    <t>105.</t>
  </si>
  <si>
    <t>106.</t>
  </si>
  <si>
    <t>107.</t>
  </si>
  <si>
    <t>108.</t>
  </si>
  <si>
    <t>Csepczorová</t>
  </si>
  <si>
    <t>Nikodem</t>
  </si>
  <si>
    <t>Valaš. Meziříčí</t>
  </si>
  <si>
    <t xml:space="preserve">A1 </t>
  </si>
  <si>
    <t>CH</t>
  </si>
  <si>
    <t>109.</t>
  </si>
  <si>
    <t>110.</t>
  </si>
  <si>
    <t>111.</t>
  </si>
  <si>
    <t>112.</t>
  </si>
  <si>
    <t>113.</t>
  </si>
  <si>
    <t>114.</t>
  </si>
  <si>
    <t>115.</t>
  </si>
  <si>
    <t>116.</t>
  </si>
  <si>
    <t>117.</t>
  </si>
  <si>
    <t>118.</t>
  </si>
  <si>
    <t>119.</t>
  </si>
  <si>
    <t>120.</t>
  </si>
  <si>
    <t>121.</t>
  </si>
  <si>
    <t>122.</t>
  </si>
  <si>
    <t>123.</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</si>
  <si>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Alpine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</si>
  <si>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r>
      <t>Běh Hrádkem oslavil druhé kulatiny. Přes drobný déšť, který odrazoval od účasti se ho zúčastnil nevídaný počet běžců, a to</t>
    </r>
    <r>
      <rPr>
        <b/>
        <sz val="11"/>
        <rFont val="Verdana"/>
        <family val="2"/>
        <charset val="238"/>
      </rPr>
      <t xml:space="preserve"> 440</t>
    </r>
    <r>
      <rPr>
        <sz val="11"/>
        <rFont val="Verdana"/>
        <family val="2"/>
      </rPr>
      <t xml:space="preserve">. S tak velkým skokem organizátoři nepočítali ani náhodou. Je to velká pocta této akci. Pokud se tato účast projeví i v příštích ročnících, stane se Běh Hrádkem regionálním lídrem v crossových závodech. V dospělých kategoriích došlo k obměně běžců, některé stálice, např. </t>
    </r>
    <r>
      <rPr>
        <b/>
        <sz val="11"/>
        <rFont val="Verdana"/>
        <family val="2"/>
        <charset val="238"/>
      </rPr>
      <t>Roman Slowioczek</t>
    </r>
    <r>
      <rPr>
        <sz val="11"/>
        <rFont val="Verdana"/>
        <family val="2"/>
      </rPr>
      <t xml:space="preserve"> nebo Ludmila Šokalová nedorazily. Nejstarší závodník, </t>
    </r>
    <r>
      <rPr>
        <b/>
        <sz val="11"/>
        <rFont val="Verdana"/>
        <family val="2"/>
        <charset val="238"/>
      </rPr>
      <t xml:space="preserve">Karel Kaleta </t>
    </r>
    <r>
      <rPr>
        <sz val="11"/>
        <rFont val="Verdana"/>
        <family val="2"/>
        <charset val="238"/>
      </rPr>
      <t>(71 let)</t>
    </r>
    <r>
      <rPr>
        <sz val="11"/>
        <rFont val="Verdana"/>
        <family val="2"/>
      </rPr>
      <t xml:space="preserve"> vyhrál svoji kategorii, nejmladší účastnice se jmenovala </t>
    </r>
    <r>
      <rPr>
        <b/>
        <sz val="11"/>
        <rFont val="Verdana"/>
        <family val="2"/>
        <charset val="238"/>
      </rPr>
      <t>Sofie Grygová</t>
    </r>
    <r>
      <rPr>
        <sz val="11"/>
        <rFont val="Verdana"/>
        <family val="2"/>
        <charset val="238"/>
      </rPr>
      <t xml:space="preserve"> (2 roky) </t>
    </r>
    <r>
      <rPr>
        <sz val="11"/>
        <rFont val="Verdana"/>
        <family val="2"/>
      </rPr>
      <t xml:space="preserve">z Hrádku. Hlavní kategorii opět vyhrál </t>
    </r>
    <r>
      <rPr>
        <b/>
        <sz val="11"/>
        <rFont val="Verdana"/>
        <family val="2"/>
        <charset val="238"/>
      </rPr>
      <t>Tomáš Lichý</t>
    </r>
    <r>
      <rPr>
        <sz val="11"/>
        <rFont val="Verdana"/>
        <family val="2"/>
      </rPr>
      <t xml:space="preserve"> s časem 27:21. Pokud vyhraje příští závod, poprvé po 20 letech se stane, že ho někdo získá natrvalo. Hlavní ženskou kategorií vybojovala </t>
    </r>
    <r>
      <rPr>
        <b/>
        <sz val="11"/>
        <rFont val="Verdana"/>
        <family val="2"/>
        <charset val="238"/>
      </rPr>
      <t>Petra Pavlásková</t>
    </r>
    <r>
      <rPr>
        <sz val="11"/>
        <rFont val="Verdana"/>
        <family val="2"/>
      </rPr>
      <t xml:space="preserve">. Hrádeckých běžců bylo celkem 64. Čtyři z nich, </t>
    </r>
    <r>
      <rPr>
        <b/>
        <sz val="11"/>
        <rFont val="Verdana"/>
        <family val="2"/>
        <charset val="238"/>
      </rPr>
      <t>Filip Jančík</t>
    </r>
    <r>
      <rPr>
        <sz val="11"/>
        <rFont val="Verdana"/>
        <family val="2"/>
      </rPr>
      <t xml:space="preserve">, </t>
    </r>
    <r>
      <rPr>
        <b/>
        <sz val="11"/>
        <rFont val="Verdana"/>
        <family val="2"/>
        <charset val="238"/>
      </rPr>
      <t>Eva Adámková</t>
    </r>
    <r>
      <rPr>
        <sz val="11"/>
        <rFont val="Verdana"/>
        <family val="2"/>
      </rPr>
      <t xml:space="preserve">, </t>
    </r>
    <r>
      <rPr>
        <b/>
        <sz val="11"/>
        <rFont val="Verdana"/>
        <family val="2"/>
        <charset val="238"/>
      </rPr>
      <t>Žofie Dordová</t>
    </r>
    <r>
      <rPr>
        <sz val="11"/>
        <rFont val="Verdana"/>
        <family val="2"/>
      </rPr>
      <t xml:space="preserve"> a </t>
    </r>
    <r>
      <rPr>
        <b/>
        <sz val="11"/>
        <rFont val="Verdana"/>
        <family val="2"/>
        <charset val="238"/>
      </rPr>
      <t>Karel Kaleta</t>
    </r>
    <r>
      <rPr>
        <sz val="11"/>
        <rFont val="Verdana"/>
        <family val="2"/>
      </rPr>
      <t xml:space="preserve"> obsadili první místo, </t>
    </r>
    <r>
      <rPr>
        <b/>
        <sz val="11"/>
        <rFont val="Verdana"/>
        <family val="2"/>
        <charset val="238"/>
      </rPr>
      <t xml:space="preserve">Vítězslav Wróbel </t>
    </r>
    <r>
      <rPr>
        <sz val="11"/>
        <rFont val="Verdana"/>
        <family val="2"/>
        <charset val="238"/>
      </rPr>
      <t>druhé místo a</t>
    </r>
    <r>
      <rPr>
        <b/>
        <sz val="11"/>
        <rFont val="Verdana"/>
        <family val="2"/>
        <charset val="238"/>
      </rPr>
      <t xml:space="preserve"> Jan Habart </t>
    </r>
    <r>
      <rPr>
        <sz val="11"/>
        <rFont val="Verdana"/>
        <family val="2"/>
        <charset val="238"/>
      </rPr>
      <t>3 místo.</t>
    </r>
    <r>
      <rPr>
        <sz val="11"/>
        <rFont val="Verdana"/>
        <family val="2"/>
      </rPr>
      <t xml:space="preserve"> Borců z TJ Slezan Frýdek-Místek dorazilo rekordní množství, celkem 105. Ceny pro vítěze sponzorovali Swietelsky, a.s., Netis, s.r.o., europoslanec Vojtěch Mynář, Pekárna Bajusz, Miroslav Striha, AK plus Novostav, s.r.o., T-DEx, s.r.o., Cieslar, s.r.o. a Chata Hrádek.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</si>
</sst>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0.0%"/>
    <numFmt numFmtId="167" formatCode="mm:ss.0;@"/>
    <numFmt numFmtId="168" formatCode="d/m;@"/>
  </numFmts>
  <fonts count="99">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i/>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sz val="9"/>
      <color indexed="9"/>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i/>
      <sz val="14"/>
      <name val="Arial CE"/>
      <family val="2"/>
      <charset val="238"/>
    </font>
    <font>
      <b/>
      <i/>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9"/>
      <color indexed="9"/>
      <name val="Arial CE"/>
      <charset val="238"/>
    </font>
    <font>
      <sz val="8"/>
      <color indexed="81"/>
      <name val="Tahoma"/>
      <family val="2"/>
      <charset val="238"/>
    </font>
    <font>
      <b/>
      <sz val="9"/>
      <name val="Arial"/>
      <family val="2"/>
      <charset val="238"/>
    </font>
    <font>
      <b/>
      <sz val="11"/>
      <name val="Verdana"/>
      <family val="2"/>
      <charset val="238"/>
    </font>
    <font>
      <b/>
      <i/>
      <sz val="20"/>
      <name val="Arial CE"/>
      <family val="2"/>
      <charset val="238"/>
    </font>
    <font>
      <sz val="11"/>
      <name val="Verdana"/>
      <family val="2"/>
      <charset val="238"/>
    </font>
    <font>
      <sz val="9"/>
      <color indexed="45"/>
      <name val="Arial CE"/>
      <charset val="238"/>
    </font>
    <font>
      <sz val="9"/>
      <color indexed="47"/>
      <name val="Arial CE"/>
      <charset val="238"/>
    </font>
    <font>
      <sz val="9"/>
      <color indexed="42"/>
      <name val="Arial CE"/>
      <charset val="238"/>
    </font>
    <font>
      <sz val="10"/>
      <color indexed="51"/>
      <name val="Arial CE"/>
      <charset val="238"/>
    </font>
    <font>
      <sz val="10"/>
      <color indexed="11"/>
      <name val="Arial CE"/>
      <charset val="238"/>
    </font>
    <font>
      <sz val="26"/>
      <name val="Arial CE"/>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sz val="8"/>
      <color indexed="45"/>
      <name val="Arial CE"/>
      <charset val="238"/>
    </font>
    <font>
      <b/>
      <sz val="16"/>
      <color indexed="9"/>
      <name val="Arial CE"/>
      <charset val="238"/>
    </font>
    <font>
      <sz val="11"/>
      <name val="Impact"/>
      <family val="2"/>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10"/>
      <name val="Impact"/>
      <family val="2"/>
    </font>
    <font>
      <sz val="9"/>
      <name val="Impact"/>
      <family val="2"/>
    </font>
    <font>
      <sz val="8"/>
      <name val="Impact"/>
      <family val="2"/>
    </font>
    <font>
      <sz val="9"/>
      <name val="Calibri"/>
      <family val="2"/>
      <charset val="238"/>
      <scheme val="minor"/>
    </font>
    <font>
      <sz val="10"/>
      <color rgb="FFFF0000"/>
      <name val="Arial CE"/>
      <family val="2"/>
      <charset val="238"/>
    </font>
    <font>
      <b/>
      <sz val="10"/>
      <color rgb="FFFF0000"/>
      <name val="Arial CE"/>
      <family val="2"/>
      <charset val="238"/>
    </font>
    <font>
      <sz val="9"/>
      <color indexed="81"/>
      <name val="Tahoma"/>
      <family val="2"/>
      <charset val="238"/>
    </font>
    <font>
      <b/>
      <sz val="9"/>
      <color indexed="81"/>
      <name val="Tahoma"/>
      <family val="2"/>
      <charset val="238"/>
    </font>
  </fonts>
  <fills count="42">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50"/>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66FF33"/>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8" tint="0.59999389629810485"/>
        <bgColor indexed="64"/>
      </patternFill>
    </fill>
    <fill>
      <patternFill patternType="solid">
        <fgColor theme="1"/>
        <bgColor indexed="64"/>
      </patternFill>
    </fill>
    <fill>
      <patternFill patternType="solid">
        <fgColor rgb="FF99FF99"/>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s>
  <borders count="286">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hair">
        <color auto="1"/>
      </left>
      <right style="hair">
        <color auto="1"/>
      </right>
      <top style="medium">
        <color auto="1"/>
      </top>
      <bottom style="hair">
        <color auto="1"/>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ck">
        <color indexed="8"/>
      </right>
      <top style="thick">
        <color indexed="8"/>
      </top>
      <bottom/>
      <diagonal/>
    </border>
    <border>
      <left style="thick">
        <color indexed="12"/>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ck">
        <color indexed="12"/>
      </right>
      <top style="hair">
        <color indexed="64"/>
      </top>
      <bottom style="hair">
        <color theme="1"/>
      </bottom>
      <diagonal/>
    </border>
    <border>
      <left style="thick">
        <color indexed="12"/>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thick">
        <color indexed="12"/>
      </right>
      <top style="hair">
        <color theme="1"/>
      </top>
      <bottom style="hair">
        <color indexed="64"/>
      </bottom>
      <diagonal/>
    </border>
    <border>
      <left style="thick">
        <color rgb="FF3333CC"/>
      </left>
      <right style="hair">
        <color indexed="64"/>
      </right>
      <top style="hair">
        <color indexed="64"/>
      </top>
      <bottom style="hair">
        <color indexed="64"/>
      </bottom>
      <diagonal/>
    </border>
    <border>
      <left style="hair">
        <color indexed="64"/>
      </left>
      <right style="thick">
        <color rgb="FF3333CC"/>
      </right>
      <top style="hair">
        <color indexed="64"/>
      </top>
      <bottom style="hair">
        <color indexed="64"/>
      </bottom>
      <diagonal/>
    </border>
    <border>
      <left style="thick">
        <color rgb="FF3333CC"/>
      </left>
      <right style="hair">
        <color indexed="64"/>
      </right>
      <top style="hair">
        <color indexed="64"/>
      </top>
      <bottom style="thick">
        <color rgb="FF3333CC"/>
      </bottom>
      <diagonal/>
    </border>
    <border>
      <left style="hair">
        <color indexed="64"/>
      </left>
      <right style="hair">
        <color indexed="64"/>
      </right>
      <top style="hair">
        <color indexed="64"/>
      </top>
      <bottom style="thick">
        <color rgb="FF3333CC"/>
      </bottom>
      <diagonal/>
    </border>
    <border>
      <left style="hair">
        <color indexed="64"/>
      </left>
      <right style="thick">
        <color rgb="FF3333CC"/>
      </right>
      <top style="hair">
        <color indexed="64"/>
      </top>
      <bottom style="thick">
        <color rgb="FF3333CC"/>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thick">
        <color rgb="FFFF0000"/>
      </top>
      <bottom/>
      <diagonal/>
    </border>
    <border>
      <left/>
      <right/>
      <top style="thick">
        <color rgb="FF3333CC"/>
      </top>
      <bottom/>
      <diagonal/>
    </border>
    <border>
      <left/>
      <right/>
      <top style="thick">
        <color auto="1"/>
      </top>
      <bottom/>
      <diagonal/>
    </border>
    <border>
      <left style="hair">
        <color indexed="64"/>
      </left>
      <right style="hair">
        <color indexed="64"/>
      </right>
      <top style="thick">
        <color theme="1"/>
      </top>
      <bottom style="hair">
        <color indexed="64"/>
      </bottom>
      <diagonal/>
    </border>
    <border>
      <left style="thick">
        <color theme="1"/>
      </left>
      <right style="hair">
        <color indexed="64"/>
      </right>
      <top/>
      <bottom style="hair">
        <color indexed="64"/>
      </bottom>
      <diagonal/>
    </border>
    <border>
      <left style="thick">
        <color theme="1"/>
      </left>
      <right style="hair">
        <color indexed="64"/>
      </right>
      <top style="hair">
        <color indexed="64"/>
      </top>
      <bottom style="hair">
        <color indexed="64"/>
      </bottom>
      <diagonal/>
    </border>
    <border>
      <left style="thick">
        <color theme="1"/>
      </left>
      <right style="hair">
        <color indexed="64"/>
      </right>
      <top style="hair">
        <color indexed="64"/>
      </top>
      <bottom/>
      <diagonal/>
    </border>
    <border>
      <left/>
      <right style="hair">
        <color indexed="64"/>
      </right>
      <top style="thick">
        <color theme="1"/>
      </top>
      <bottom style="hair">
        <color indexed="64"/>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medium">
        <color theme="1"/>
      </bottom>
      <diagonal/>
    </border>
    <border>
      <left/>
      <right style="thick">
        <color theme="1"/>
      </right>
      <top/>
      <bottom style="medium">
        <color theme="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style="hair">
        <color auto="1"/>
      </right>
      <top style="medium">
        <color auto="1"/>
      </top>
      <bottom style="hair">
        <color auto="1"/>
      </bottom>
      <diagonal/>
    </border>
    <border>
      <left style="thin">
        <color indexed="64"/>
      </left>
      <right style="medium">
        <color indexed="64"/>
      </right>
      <top/>
      <bottom/>
      <diagonal/>
    </border>
    <border>
      <left style="thick">
        <color rgb="FF6600FF"/>
      </left>
      <right style="hair">
        <color indexed="64"/>
      </right>
      <top style="hair">
        <color indexed="64"/>
      </top>
      <bottom style="thick">
        <color indexed="12"/>
      </bottom>
      <diagonal/>
    </border>
    <border>
      <left style="thick">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indexed="64"/>
      </right>
      <top style="hair">
        <color indexed="64"/>
      </top>
      <bottom style="thick">
        <color auto="1"/>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9" fontId="88" fillId="0" borderId="0" applyFont="0" applyFill="0" applyBorder="0" applyAlignment="0" applyProtection="0"/>
  </cellStyleXfs>
  <cellXfs count="1197">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Border="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1" fillId="5" borderId="0"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Border="1" applyAlignment="1">
      <alignment vertical="center"/>
    </xf>
    <xf numFmtId="0" fontId="15" fillId="2" borderId="0" xfId="0" applyFont="1" applyFill="1" applyBorder="1" applyAlignment="1">
      <alignment horizontal="center" vertical="center"/>
    </xf>
    <xf numFmtId="0" fontId="4" fillId="0" borderId="29" xfId="0" applyFont="1" applyBorder="1" applyAlignment="1">
      <alignment horizontal="right" vertical="center"/>
    </xf>
    <xf numFmtId="0" fontId="4" fillId="0" borderId="30" xfId="0" applyFont="1" applyBorder="1" applyAlignment="1">
      <alignment vertical="center"/>
    </xf>
    <xf numFmtId="0" fontId="5" fillId="0" borderId="30" xfId="0" applyFont="1" applyBorder="1" applyAlignment="1">
      <alignment vertical="center"/>
    </xf>
    <xf numFmtId="0" fontId="4" fillId="0" borderId="30" xfId="0" applyFont="1" applyBorder="1" applyAlignment="1">
      <alignment horizontal="center" vertical="center"/>
    </xf>
    <xf numFmtId="164" fontId="8" fillId="0" borderId="31" xfId="0" applyNumberFormat="1" applyFont="1" applyBorder="1" applyAlignment="1">
      <alignment vertical="center"/>
    </xf>
    <xf numFmtId="0" fontId="7" fillId="0" borderId="30" xfId="0" applyFont="1" applyBorder="1" applyAlignment="1">
      <alignment vertical="center"/>
    </xf>
    <xf numFmtId="164" fontId="8" fillId="0" borderId="32" xfId="0" applyNumberFormat="1" applyFont="1" applyBorder="1" applyAlignment="1">
      <alignment vertical="center"/>
    </xf>
    <xf numFmtId="0" fontId="4" fillId="2" borderId="33" xfId="0" applyFont="1" applyFill="1" applyBorder="1" applyAlignment="1">
      <alignment vertical="center"/>
    </xf>
    <xf numFmtId="0" fontId="7" fillId="2" borderId="34" xfId="0" applyFont="1" applyFill="1" applyBorder="1" applyAlignment="1">
      <alignment horizontal="right" vertical="center"/>
    </xf>
    <xf numFmtId="0" fontId="10"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6" xfId="0" applyFont="1" applyBorder="1" applyAlignment="1">
      <alignment horizontal="right" vertical="center"/>
    </xf>
    <xf numFmtId="164" fontId="8" fillId="0" borderId="37" xfId="0" applyNumberFormat="1" applyFont="1" applyBorder="1" applyAlignment="1">
      <alignment vertical="center"/>
    </xf>
    <xf numFmtId="0" fontId="4" fillId="0" borderId="38" xfId="0" applyFont="1" applyBorder="1" applyAlignment="1">
      <alignment horizontal="right" vertical="center"/>
    </xf>
    <xf numFmtId="0" fontId="4" fillId="0" borderId="39" xfId="0" applyFont="1" applyBorder="1" applyAlignment="1">
      <alignment vertical="center"/>
    </xf>
    <xf numFmtId="0" fontId="5" fillId="0" borderId="39" xfId="0" applyFont="1" applyBorder="1" applyAlignment="1">
      <alignment vertical="center"/>
    </xf>
    <xf numFmtId="0" fontId="4" fillId="0" borderId="39" xfId="0" applyFont="1" applyBorder="1" applyAlignment="1">
      <alignment horizontal="center" vertical="center"/>
    </xf>
    <xf numFmtId="164" fontId="8" fillId="0" borderId="40" xfId="0" applyNumberFormat="1" applyFont="1" applyBorder="1" applyAlignment="1">
      <alignment vertical="center"/>
    </xf>
    <xf numFmtId="0" fontId="4" fillId="5" borderId="41" xfId="0" applyFont="1" applyFill="1" applyBorder="1" applyAlignment="1">
      <alignment vertical="center"/>
    </xf>
    <xf numFmtId="0" fontId="0" fillId="5" borderId="0" xfId="0" applyFill="1" applyAlignment="1">
      <alignment vertical="center"/>
    </xf>
    <xf numFmtId="0" fontId="0" fillId="5" borderId="44" xfId="0" applyFill="1" applyBorder="1" applyAlignment="1">
      <alignment vertical="center"/>
    </xf>
    <xf numFmtId="0" fontId="0" fillId="5" borderId="45" xfId="0" applyFill="1" applyBorder="1" applyAlignment="1">
      <alignment vertical="center"/>
    </xf>
    <xf numFmtId="0" fontId="24" fillId="5" borderId="0" xfId="0" applyFont="1" applyFill="1" applyBorder="1" applyAlignment="1">
      <alignment horizontal="center" vertical="center"/>
    </xf>
    <xf numFmtId="0" fontId="0" fillId="5" borderId="46" xfId="0" applyFill="1" applyBorder="1" applyAlignment="1">
      <alignment vertical="center"/>
    </xf>
    <xf numFmtId="0" fontId="0" fillId="5" borderId="0" xfId="0" applyFill="1" applyBorder="1" applyAlignment="1">
      <alignment horizontal="center" vertical="center"/>
    </xf>
    <xf numFmtId="0" fontId="0" fillId="5" borderId="47" xfId="0" applyFill="1" applyBorder="1" applyAlignment="1">
      <alignment horizontal="center" vertical="center"/>
    </xf>
    <xf numFmtId="9" fontId="0" fillId="5" borderId="0" xfId="0" applyNumberFormat="1" applyFill="1" applyBorder="1" applyAlignment="1">
      <alignment vertical="center"/>
    </xf>
    <xf numFmtId="0" fontId="0" fillId="5" borderId="48" xfId="0" applyFill="1" applyBorder="1" applyAlignment="1">
      <alignment vertical="center"/>
    </xf>
    <xf numFmtId="0" fontId="0" fillId="5" borderId="49" xfId="0" applyFill="1" applyBorder="1" applyAlignment="1">
      <alignment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6" xfId="0" applyFont="1" applyFill="1" applyBorder="1" applyAlignment="1">
      <alignment horizontal="right" vertical="center"/>
    </xf>
    <xf numFmtId="0" fontId="4" fillId="8" borderId="36" xfId="0" applyFont="1" applyFill="1" applyBorder="1" applyAlignment="1">
      <alignment horizontal="right" vertical="center"/>
    </xf>
    <xf numFmtId="0" fontId="4" fillId="9" borderId="36"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0" fillId="0" borderId="0" xfId="0" applyBorder="1" applyAlignment="1">
      <alignment vertical="center"/>
    </xf>
    <xf numFmtId="0" fontId="16" fillId="9" borderId="50" xfId="0" applyFont="1" applyFill="1" applyBorder="1" applyAlignment="1">
      <alignment horizontal="center" vertical="center"/>
    </xf>
    <xf numFmtId="0" fontId="13" fillId="10" borderId="51" xfId="0" applyFont="1" applyFill="1" applyBorder="1" applyAlignment="1">
      <alignment horizontal="center" vertical="center"/>
    </xf>
    <xf numFmtId="0" fontId="13" fillId="11" borderId="28" xfId="0" applyFont="1" applyFill="1" applyBorder="1" applyAlignment="1">
      <alignment horizontal="center" vertical="center"/>
    </xf>
    <xf numFmtId="49" fontId="16" fillId="11" borderId="50" xfId="0" applyNumberFormat="1" applyFont="1" applyFill="1" applyBorder="1" applyAlignment="1">
      <alignment horizontal="center" vertical="center"/>
    </xf>
    <xf numFmtId="0" fontId="13" fillId="7" borderId="28" xfId="0" applyFont="1" applyFill="1" applyBorder="1" applyAlignment="1">
      <alignment horizontal="center" vertical="center"/>
    </xf>
    <xf numFmtId="49" fontId="16" fillId="7" borderId="50" xfId="0" applyNumberFormat="1" applyFont="1" applyFill="1" applyBorder="1" applyAlignment="1">
      <alignment horizontal="center" vertical="center"/>
    </xf>
    <xf numFmtId="0" fontId="13" fillId="12" borderId="28" xfId="0" applyFont="1" applyFill="1" applyBorder="1" applyAlignment="1">
      <alignment horizontal="center" vertical="center"/>
    </xf>
    <xf numFmtId="49" fontId="16" fillId="12" borderId="50" xfId="0" applyNumberFormat="1" applyFont="1" applyFill="1" applyBorder="1" applyAlignment="1">
      <alignment horizontal="center" vertical="center"/>
    </xf>
    <xf numFmtId="0" fontId="13" fillId="6" borderId="28" xfId="0" applyFont="1" applyFill="1" applyBorder="1" applyAlignment="1">
      <alignment horizontal="center" vertical="center"/>
    </xf>
    <xf numFmtId="49" fontId="16" fillId="6" borderId="50" xfId="0" applyNumberFormat="1" applyFont="1" applyFill="1" applyBorder="1" applyAlignment="1">
      <alignment horizontal="center" vertical="center"/>
    </xf>
    <xf numFmtId="0" fontId="13" fillId="13" borderId="28" xfId="0" applyFont="1" applyFill="1" applyBorder="1" applyAlignment="1">
      <alignment horizontal="center" vertical="center"/>
    </xf>
    <xf numFmtId="49" fontId="16" fillId="13" borderId="51" xfId="0" applyNumberFormat="1" applyFont="1" applyFill="1" applyBorder="1" applyAlignment="1">
      <alignment horizontal="center" vertical="center"/>
    </xf>
    <xf numFmtId="0" fontId="20" fillId="14" borderId="28" xfId="0" applyFont="1" applyFill="1" applyBorder="1" applyAlignment="1">
      <alignment horizontal="center" vertical="center"/>
    </xf>
    <xf numFmtId="0" fontId="27" fillId="0" borderId="26" xfId="0" applyFont="1" applyBorder="1" applyAlignment="1">
      <alignment horizontal="center" vertical="center"/>
    </xf>
    <xf numFmtId="0" fontId="27" fillId="0" borderId="55" xfId="0" applyFont="1" applyBorder="1" applyAlignment="1">
      <alignment horizontal="center" vertical="center"/>
    </xf>
    <xf numFmtId="0" fontId="27" fillId="0" borderId="25" xfId="0" applyFont="1" applyBorder="1" applyAlignment="1">
      <alignment horizontal="center" vertical="center"/>
    </xf>
    <xf numFmtId="0" fontId="27" fillId="0" borderId="56" xfId="0" applyFont="1" applyBorder="1" applyAlignment="1">
      <alignment horizontal="center" vertical="center"/>
    </xf>
    <xf numFmtId="0" fontId="27" fillId="0" borderId="27" xfId="0" applyFont="1" applyBorder="1" applyAlignment="1">
      <alignment horizontal="center" vertical="center"/>
    </xf>
    <xf numFmtId="0" fontId="27" fillId="0" borderId="57" xfId="0"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164" fontId="16" fillId="0" borderId="61" xfId="0" applyNumberFormat="1"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164" fontId="16" fillId="0" borderId="68" xfId="0" applyNumberFormat="1"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13" fillId="0" borderId="71" xfId="0" applyFont="1" applyBorder="1" applyAlignment="1">
      <alignment vertical="center"/>
    </xf>
    <xf numFmtId="0" fontId="13" fillId="0" borderId="72" xfId="0" applyFont="1" applyBorder="1" applyAlignment="1">
      <alignment vertical="center"/>
    </xf>
    <xf numFmtId="0" fontId="22" fillId="0" borderId="62" xfId="0" applyFont="1" applyBorder="1" applyAlignment="1">
      <alignment vertical="center"/>
    </xf>
    <xf numFmtId="0" fontId="22" fillId="0" borderId="73" xfId="0" applyFont="1" applyBorder="1" applyAlignment="1">
      <alignment vertical="center"/>
    </xf>
    <xf numFmtId="0" fontId="0" fillId="0" borderId="30" xfId="0"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7" xfId="0" applyFont="1" applyBorder="1" applyAlignment="1">
      <alignment horizontal="center" vertical="center"/>
    </xf>
    <xf numFmtId="0" fontId="33" fillId="0" borderId="74" xfId="0" applyFont="1" applyBorder="1" applyAlignment="1">
      <alignment vertical="center"/>
    </xf>
    <xf numFmtId="0" fontId="34" fillId="0" borderId="58" xfId="0" applyFont="1" applyBorder="1" applyAlignment="1">
      <alignment vertical="center"/>
    </xf>
    <xf numFmtId="0" fontId="34" fillId="0" borderId="62" xfId="0" applyFont="1" applyBorder="1" applyAlignment="1">
      <alignment vertical="center"/>
    </xf>
    <xf numFmtId="0" fontId="34" fillId="0" borderId="71" xfId="0" applyFont="1" applyBorder="1" applyAlignment="1">
      <alignment vertical="center"/>
    </xf>
    <xf numFmtId="0" fontId="33" fillId="0" borderId="62" xfId="0" applyFont="1" applyBorder="1" applyAlignment="1">
      <alignment vertical="center"/>
    </xf>
    <xf numFmtId="0" fontId="35" fillId="0" borderId="75" xfId="0" applyFont="1" applyBorder="1" applyAlignment="1">
      <alignment vertical="center"/>
    </xf>
    <xf numFmtId="0" fontId="35" fillId="0" borderId="76" xfId="0" applyFont="1" applyBorder="1" applyAlignment="1">
      <alignment vertical="center"/>
    </xf>
    <xf numFmtId="0" fontId="36" fillId="0" borderId="75" xfId="0" applyFont="1" applyBorder="1" applyAlignment="1">
      <alignment vertical="center"/>
    </xf>
    <xf numFmtId="0" fontId="36" fillId="0" borderId="73" xfId="0" applyFont="1" applyBorder="1" applyAlignment="1">
      <alignment vertical="center"/>
    </xf>
    <xf numFmtId="0" fontId="35" fillId="0" borderId="59" xfId="0" applyFont="1" applyBorder="1" applyAlignment="1">
      <alignment vertical="center"/>
    </xf>
    <xf numFmtId="0" fontId="36" fillId="0" borderId="69" xfId="0" applyFont="1" applyBorder="1" applyAlignment="1">
      <alignment vertical="center"/>
    </xf>
    <xf numFmtId="0" fontId="35" fillId="0" borderId="67" xfId="0" applyFont="1" applyBorder="1" applyAlignment="1">
      <alignment vertical="center"/>
    </xf>
    <xf numFmtId="0" fontId="35" fillId="0" borderId="77" xfId="0" applyFont="1" applyBorder="1" applyAlignment="1">
      <alignment vertical="center"/>
    </xf>
    <xf numFmtId="0" fontId="0" fillId="0" borderId="1" xfId="0" applyBorder="1" applyAlignment="1">
      <alignment horizontal="center" vertical="center"/>
    </xf>
    <xf numFmtId="164" fontId="16" fillId="0" borderId="78" xfId="0" applyNumberFormat="1" applyFont="1" applyBorder="1" applyAlignment="1">
      <alignment vertical="center"/>
    </xf>
    <xf numFmtId="0" fontId="36" fillId="0" borderId="79" xfId="0" applyFont="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33" fillId="0" borderId="79" xfId="0" applyFont="1" applyBorder="1" applyAlignment="1">
      <alignment vertical="center"/>
    </xf>
    <xf numFmtId="0" fontId="34" fillId="0" borderId="1" xfId="0" applyFont="1" applyBorder="1" applyAlignment="1">
      <alignment vertical="center"/>
    </xf>
    <xf numFmtId="0" fontId="22" fillId="0" borderId="1" xfId="0" applyFont="1" applyBorder="1" applyAlignment="1">
      <alignment horizontal="center" vertical="center"/>
    </xf>
    <xf numFmtId="0" fontId="35" fillId="0" borderId="1" xfId="0" applyFont="1" applyBorder="1" applyAlignment="1">
      <alignment vertical="center"/>
    </xf>
    <xf numFmtId="0" fontId="33" fillId="0" borderId="69" xfId="0" applyFont="1" applyBorder="1" applyAlignment="1">
      <alignment vertical="center"/>
    </xf>
    <xf numFmtId="0" fontId="34" fillId="0" borderId="67" xfId="0" applyFont="1" applyBorder="1" applyAlignment="1">
      <alignment vertical="center"/>
    </xf>
    <xf numFmtId="0" fontId="13" fillId="0" borderId="81"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83" xfId="0" applyFont="1"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34" fillId="0" borderId="77" xfId="0" applyFont="1" applyBorder="1" applyAlignment="1">
      <alignment vertical="center"/>
    </xf>
    <xf numFmtId="0" fontId="35" fillId="0" borderId="71" xfId="0" applyFont="1" applyBorder="1" applyAlignment="1">
      <alignment vertical="center"/>
    </xf>
    <xf numFmtId="0" fontId="36" fillId="0" borderId="62" xfId="0" applyFont="1" applyBorder="1" applyAlignment="1">
      <alignment vertical="center"/>
    </xf>
    <xf numFmtId="0" fontId="36" fillId="0" borderId="74" xfId="0" applyFont="1" applyBorder="1" applyAlignment="1">
      <alignment vertical="center"/>
    </xf>
    <xf numFmtId="0" fontId="35" fillId="0" borderId="86" xfId="0" applyFont="1" applyBorder="1" applyAlignment="1">
      <alignment vertical="center"/>
    </xf>
    <xf numFmtId="0" fontId="35" fillId="0" borderId="72" xfId="0" applyFont="1" applyBorder="1" applyAlignment="1">
      <alignment vertical="center"/>
    </xf>
    <xf numFmtId="0" fontId="35" fillId="0" borderId="87" xfId="0" applyFont="1" applyBorder="1" applyAlignment="1">
      <alignment vertical="center"/>
    </xf>
    <xf numFmtId="0" fontId="34" fillId="0" borderId="86" xfId="0" applyFont="1" applyBorder="1" applyAlignment="1">
      <alignment vertical="center"/>
    </xf>
    <xf numFmtId="0" fontId="4" fillId="0" borderId="3" xfId="0" applyFont="1" applyFill="1" applyBorder="1" applyAlignment="1">
      <alignment horizontal="right" vertical="center"/>
    </xf>
    <xf numFmtId="0" fontId="7" fillId="0" borderId="4" xfId="0" applyFont="1" applyBorder="1" applyAlignment="1">
      <alignment vertical="center"/>
    </xf>
    <xf numFmtId="0" fontId="39" fillId="5" borderId="0" xfId="0" applyFont="1" applyFill="1" applyAlignment="1">
      <alignment vertical="center"/>
    </xf>
    <xf numFmtId="0" fontId="40" fillId="5" borderId="0" xfId="0" applyFont="1" applyFill="1" applyAlignment="1">
      <alignment vertical="center"/>
    </xf>
    <xf numFmtId="0" fontId="41" fillId="5" borderId="0" xfId="0" applyFont="1" applyFill="1" applyAlignment="1">
      <alignment vertical="center"/>
    </xf>
    <xf numFmtId="0" fontId="41" fillId="5" borderId="0" xfId="0" applyFont="1" applyFill="1" applyAlignment="1">
      <alignment horizontal="center" vertical="center"/>
    </xf>
    <xf numFmtId="0" fontId="40" fillId="5" borderId="0" xfId="0" applyFont="1" applyFill="1" applyAlignment="1">
      <alignment horizontal="justify" vertical="center"/>
    </xf>
    <xf numFmtId="0" fontId="41" fillId="5" borderId="0" xfId="0" applyFont="1" applyFill="1" applyAlignment="1">
      <alignment horizontal="left" vertical="center"/>
    </xf>
    <xf numFmtId="0" fontId="33" fillId="0" borderId="79" xfId="0" applyFont="1" applyFill="1" applyBorder="1" applyAlignment="1">
      <alignment vertical="center"/>
    </xf>
    <xf numFmtId="0" fontId="34" fillId="0" borderId="1" xfId="0" applyFont="1" applyFill="1" applyBorder="1" applyAlignment="1">
      <alignment vertical="center"/>
    </xf>
    <xf numFmtId="0" fontId="22" fillId="0" borderId="1" xfId="0" applyFont="1" applyFill="1" applyBorder="1" applyAlignment="1">
      <alignment horizontal="center" vertical="center"/>
    </xf>
    <xf numFmtId="0" fontId="36" fillId="0" borderId="79" xfId="0" applyFont="1" applyFill="1" applyBorder="1" applyAlignment="1">
      <alignment vertical="center"/>
    </xf>
    <xf numFmtId="0" fontId="35" fillId="0" borderId="1" xfId="0" applyFont="1" applyFill="1" applyBorder="1" applyAlignment="1">
      <alignment vertical="center"/>
    </xf>
    <xf numFmtId="0" fontId="16" fillId="0" borderId="1" xfId="0" applyFont="1" applyBorder="1" applyAlignment="1">
      <alignment horizontal="center" vertical="center"/>
    </xf>
    <xf numFmtId="0" fontId="34" fillId="0" borderId="77" xfId="0" applyFont="1" applyFill="1" applyBorder="1" applyAlignment="1">
      <alignment vertical="center"/>
    </xf>
    <xf numFmtId="0" fontId="0" fillId="0" borderId="1" xfId="0" applyFill="1" applyBorder="1" applyAlignment="1">
      <alignment horizontal="center" vertical="center"/>
    </xf>
    <xf numFmtId="0" fontId="16" fillId="0" borderId="59" xfId="0" applyFont="1" applyBorder="1" applyAlignment="1">
      <alignment horizontal="center" vertical="center"/>
    </xf>
    <xf numFmtId="0" fontId="27" fillId="0" borderId="88" xfId="0" applyFont="1" applyBorder="1" applyAlignment="1">
      <alignment horizontal="center" vertical="center"/>
    </xf>
    <xf numFmtId="49" fontId="16" fillId="10" borderId="50" xfId="0" applyNumberFormat="1" applyFont="1" applyFill="1" applyBorder="1" applyAlignment="1">
      <alignment horizontal="center" vertical="center"/>
    </xf>
    <xf numFmtId="0" fontId="13" fillId="15" borderId="27" xfId="0" applyFont="1" applyFill="1" applyBorder="1" applyAlignment="1">
      <alignment horizontal="center" vertical="center"/>
    </xf>
    <xf numFmtId="0" fontId="16" fillId="15" borderId="43" xfId="0" applyFont="1" applyFill="1" applyBorder="1" applyAlignment="1">
      <alignment horizontal="center" vertical="center"/>
    </xf>
    <xf numFmtId="49" fontId="13" fillId="4" borderId="51" xfId="0" applyNumberFormat="1" applyFont="1" applyFill="1" applyBorder="1" applyAlignment="1">
      <alignment horizontal="center" vertical="center"/>
    </xf>
    <xf numFmtId="49" fontId="16" fillId="4" borderId="51" xfId="0" applyNumberFormat="1" applyFont="1" applyFill="1" applyBorder="1" applyAlignment="1">
      <alignment horizontal="center" vertical="center"/>
    </xf>
    <xf numFmtId="0" fontId="0" fillId="5" borderId="89" xfId="0" applyFill="1" applyBorder="1" applyAlignment="1">
      <alignment vertical="center"/>
    </xf>
    <xf numFmtId="0" fontId="0" fillId="0" borderId="90" xfId="0" applyBorder="1" applyAlignment="1">
      <alignment vertical="center"/>
    </xf>
    <xf numFmtId="0" fontId="14" fillId="13" borderId="91" xfId="0" applyFont="1" applyFill="1" applyBorder="1" applyAlignment="1">
      <alignment horizontal="center" vertical="center"/>
    </xf>
    <xf numFmtId="0" fontId="14" fillId="13" borderId="92" xfId="0" applyFont="1" applyFill="1" applyBorder="1" applyAlignment="1">
      <alignment horizontal="center" vertical="center"/>
    </xf>
    <xf numFmtId="0" fontId="4" fillId="5" borderId="0" xfId="0" applyFont="1" applyFill="1" applyBorder="1" applyAlignment="1">
      <alignment vertical="center"/>
    </xf>
    <xf numFmtId="0" fontId="0" fillId="0" borderId="71" xfId="0" applyBorder="1" applyAlignment="1">
      <alignment vertical="center"/>
    </xf>
    <xf numFmtId="0" fontId="0" fillId="0" borderId="76" xfId="0" applyBorder="1" applyAlignment="1">
      <alignment vertical="center"/>
    </xf>
    <xf numFmtId="0" fontId="0" fillId="0" borderId="86" xfId="0" applyBorder="1" applyAlignment="1">
      <alignment vertical="center"/>
    </xf>
    <xf numFmtId="0" fontId="0" fillId="0" borderId="72" xfId="0" applyBorder="1" applyAlignment="1">
      <alignment vertical="center"/>
    </xf>
    <xf numFmtId="0" fontId="0" fillId="0" borderId="87" xfId="0" applyBorder="1" applyAlignment="1">
      <alignment vertical="center"/>
    </xf>
    <xf numFmtId="0" fontId="0" fillId="0" borderId="93" xfId="0" applyBorder="1" applyAlignment="1">
      <alignment vertical="center"/>
    </xf>
    <xf numFmtId="0" fontId="0" fillId="5" borderId="94" xfId="0" applyFill="1"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1" xfId="0" applyNumberFormat="1" applyFont="1" applyBorder="1" applyAlignment="1">
      <alignment vertical="center"/>
    </xf>
    <xf numFmtId="165" fontId="8" fillId="7" borderId="37" xfId="0" applyNumberFormat="1" applyFont="1" applyFill="1" applyBorder="1" applyAlignment="1">
      <alignment vertical="center"/>
    </xf>
    <xf numFmtId="165" fontId="8" fillId="8" borderId="37" xfId="0" applyNumberFormat="1" applyFont="1" applyFill="1" applyBorder="1" applyAlignment="1">
      <alignment vertical="center"/>
    </xf>
    <xf numFmtId="165" fontId="8" fillId="9" borderId="37" xfId="0" applyNumberFormat="1" applyFont="1" applyFill="1" applyBorder="1" applyAlignment="1">
      <alignment vertical="center"/>
    </xf>
    <xf numFmtId="165" fontId="8" fillId="0" borderId="37" xfId="0" applyNumberFormat="1" applyFont="1" applyBorder="1" applyAlignment="1">
      <alignment vertical="center"/>
    </xf>
    <xf numFmtId="165" fontId="8" fillId="0" borderId="40"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2" xfId="0" applyNumberFormat="1" applyFont="1" applyBorder="1" applyAlignment="1">
      <alignment vertical="center"/>
    </xf>
    <xf numFmtId="0" fontId="4" fillId="0" borderId="95" xfId="0" applyFont="1" applyBorder="1" applyAlignment="1">
      <alignment horizontal="right" vertical="center"/>
    </xf>
    <xf numFmtId="0" fontId="9" fillId="0" borderId="30" xfId="0" applyFont="1" applyBorder="1" applyAlignment="1">
      <alignment vertical="center"/>
    </xf>
    <xf numFmtId="165" fontId="16" fillId="0" borderId="61" xfId="0" applyNumberFormat="1" applyFont="1" applyBorder="1" applyAlignment="1">
      <alignment vertical="center"/>
    </xf>
    <xf numFmtId="165" fontId="16" fillId="0" borderId="96" xfId="0" applyNumberFormat="1" applyFont="1" applyBorder="1" applyAlignment="1">
      <alignment vertical="center"/>
    </xf>
    <xf numFmtId="165" fontId="16" fillId="0" borderId="97" xfId="0" applyNumberFormat="1" applyFont="1" applyBorder="1" applyAlignment="1">
      <alignment vertical="center"/>
    </xf>
    <xf numFmtId="165" fontId="16" fillId="0" borderId="68" xfId="0" applyNumberFormat="1" applyFont="1" applyBorder="1" applyAlignment="1">
      <alignment vertical="center"/>
    </xf>
    <xf numFmtId="165" fontId="16" fillId="0" borderId="63" xfId="0" applyNumberFormat="1" applyFont="1" applyBorder="1" applyAlignment="1">
      <alignment vertical="center"/>
    </xf>
    <xf numFmtId="165" fontId="16" fillId="0" borderId="64" xfId="0" applyNumberFormat="1" applyFont="1" applyBorder="1" applyAlignment="1">
      <alignment vertical="center"/>
    </xf>
    <xf numFmtId="165" fontId="16" fillId="0" borderId="65" xfId="0" applyNumberFormat="1" applyFont="1" applyBorder="1" applyAlignment="1">
      <alignment vertical="center"/>
    </xf>
    <xf numFmtId="165" fontId="16" fillId="0" borderId="70" xfId="0" applyNumberFormat="1" applyFont="1" applyBorder="1" applyAlignment="1">
      <alignment vertical="center"/>
    </xf>
    <xf numFmtId="0" fontId="33" fillId="5" borderId="79" xfId="0" applyFont="1" applyFill="1" applyBorder="1" applyAlignment="1">
      <alignment vertical="center"/>
    </xf>
    <xf numFmtId="0" fontId="34" fillId="5" borderId="1" xfId="0" applyFont="1" applyFill="1" applyBorder="1" applyAlignment="1">
      <alignment vertical="center"/>
    </xf>
    <xf numFmtId="0" fontId="22" fillId="5" borderId="1" xfId="0" applyFont="1" applyFill="1" applyBorder="1" applyAlignment="1">
      <alignment horizontal="center" vertical="center"/>
    </xf>
    <xf numFmtId="0" fontId="36" fillId="5" borderId="79" xfId="0" applyFont="1" applyFill="1" applyBorder="1" applyAlignment="1">
      <alignment vertical="center"/>
    </xf>
    <xf numFmtId="0" fontId="35" fillId="5" borderId="1" xfId="0" applyFont="1" applyFill="1" applyBorder="1" applyAlignment="1">
      <alignment vertical="center"/>
    </xf>
    <xf numFmtId="0" fontId="35" fillId="0" borderId="77" xfId="0" applyFont="1" applyFill="1" applyBorder="1" applyAlignment="1">
      <alignment vertical="center"/>
    </xf>
    <xf numFmtId="0" fontId="4" fillId="0" borderId="41" xfId="0" applyFont="1" applyBorder="1" applyAlignment="1">
      <alignment vertical="center"/>
    </xf>
    <xf numFmtId="0" fontId="14" fillId="10" borderId="91" xfId="0" applyFont="1" applyFill="1" applyBorder="1" applyAlignment="1">
      <alignment horizontal="center" vertical="center"/>
    </xf>
    <xf numFmtId="0" fontId="13" fillId="9" borderId="98" xfId="0" applyFont="1" applyFill="1" applyBorder="1" applyAlignment="1">
      <alignment horizontal="center" vertical="center"/>
    </xf>
    <xf numFmtId="0" fontId="15" fillId="2" borderId="99" xfId="0" applyFont="1" applyFill="1" applyBorder="1" applyAlignment="1">
      <alignment horizontal="center" vertical="center"/>
    </xf>
    <xf numFmtId="0" fontId="15" fillId="2" borderId="100" xfId="0" applyFont="1" applyFill="1" applyBorder="1" applyAlignment="1">
      <alignment horizontal="center" vertical="center"/>
    </xf>
    <xf numFmtId="0" fontId="53" fillId="5" borderId="0" xfId="0" applyFont="1" applyFill="1" applyBorder="1" applyAlignment="1">
      <alignment horizontal="center" vertical="center"/>
    </xf>
    <xf numFmtId="166" fontId="53" fillId="5" borderId="0" xfId="0" applyNumberFormat="1"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7" xfId="0" applyNumberFormat="1" applyFont="1" applyFill="1" applyBorder="1" applyAlignment="1">
      <alignment horizontal="right" vertical="center"/>
    </xf>
    <xf numFmtId="165" fontId="8" fillId="8" borderId="37" xfId="0" applyNumberFormat="1" applyFont="1" applyFill="1" applyBorder="1" applyAlignment="1">
      <alignment horizontal="right" vertical="center"/>
    </xf>
    <xf numFmtId="165" fontId="8" fillId="9" borderId="37" xfId="0" applyNumberFormat="1" applyFont="1" applyFill="1" applyBorder="1" applyAlignment="1">
      <alignment horizontal="right" vertical="center"/>
    </xf>
    <xf numFmtId="165" fontId="8" fillId="0" borderId="37" xfId="0" applyNumberFormat="1" applyFont="1" applyBorder="1" applyAlignment="1">
      <alignment horizontal="right" vertical="center"/>
    </xf>
    <xf numFmtId="165" fontId="14" fillId="0" borderId="96"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61" xfId="0" applyNumberFormat="1" applyFont="1" applyBorder="1" applyAlignment="1">
      <alignment vertical="center"/>
    </xf>
    <xf numFmtId="167" fontId="16" fillId="0" borderId="61" xfId="0" applyNumberFormat="1" applyFont="1" applyBorder="1" applyAlignment="1">
      <alignment horizontal="right" vertical="center"/>
    </xf>
    <xf numFmtId="167" fontId="16" fillId="0" borderId="101" xfId="0" applyNumberFormat="1" applyFont="1" applyBorder="1" applyAlignment="1">
      <alignment horizontal="right" vertical="center"/>
    </xf>
    <xf numFmtId="167" fontId="16" fillId="0" borderId="97" xfId="0" applyNumberFormat="1" applyFont="1" applyBorder="1" applyAlignment="1">
      <alignment horizontal="right" vertical="center"/>
    </xf>
    <xf numFmtId="167" fontId="16" fillId="0" borderId="96" xfId="0" applyNumberFormat="1" applyFont="1" applyBorder="1" applyAlignment="1">
      <alignment horizontal="right" vertical="center"/>
    </xf>
    <xf numFmtId="167" fontId="16" fillId="0" borderId="68" xfId="0" applyNumberFormat="1" applyFont="1" applyBorder="1" applyAlignment="1">
      <alignment horizontal="right" vertical="center"/>
    </xf>
    <xf numFmtId="167" fontId="16" fillId="0" borderId="63" xfId="0" applyNumberFormat="1" applyFont="1" applyBorder="1" applyAlignment="1">
      <alignment horizontal="right" vertical="center"/>
    </xf>
    <xf numFmtId="167" fontId="16" fillId="0" borderId="102" xfId="0" applyNumberFormat="1" applyFont="1" applyBorder="1" applyAlignment="1">
      <alignment horizontal="right" vertical="center"/>
    </xf>
    <xf numFmtId="167" fontId="22" fillId="0" borderId="65" xfId="0" applyNumberFormat="1" applyFont="1" applyBorder="1" applyAlignment="1">
      <alignment horizontal="right" vertical="center"/>
    </xf>
    <xf numFmtId="167" fontId="22" fillId="0" borderId="64" xfId="0" applyNumberFormat="1" applyFont="1" applyBorder="1" applyAlignment="1">
      <alignment horizontal="right" vertical="center"/>
    </xf>
    <xf numFmtId="167" fontId="22" fillId="0" borderId="70" xfId="0" applyNumberFormat="1" applyFont="1" applyBorder="1" applyAlignment="1">
      <alignment horizontal="right" vertical="center"/>
    </xf>
    <xf numFmtId="167" fontId="16" fillId="0" borderId="64" xfId="0" applyNumberFormat="1" applyFont="1" applyBorder="1" applyAlignment="1">
      <alignment horizontal="right" vertical="center"/>
    </xf>
    <xf numFmtId="167" fontId="16" fillId="0" borderId="65" xfId="0" applyNumberFormat="1" applyFont="1" applyBorder="1" applyAlignment="1">
      <alignment horizontal="right" vertical="center"/>
    </xf>
    <xf numFmtId="167" fontId="16" fillId="0" borderId="70" xfId="0" applyNumberFormat="1" applyFont="1" applyBorder="1" applyAlignment="1">
      <alignment horizontal="right" vertical="center"/>
    </xf>
    <xf numFmtId="167" fontId="22" fillId="0" borderId="97" xfId="0" applyNumberFormat="1" applyFont="1" applyBorder="1" applyAlignment="1">
      <alignment horizontal="right" vertical="center"/>
    </xf>
    <xf numFmtId="167" fontId="22" fillId="0" borderId="96" xfId="0" applyNumberFormat="1" applyFont="1" applyBorder="1" applyAlignment="1">
      <alignment horizontal="right" vertical="center"/>
    </xf>
    <xf numFmtId="167" fontId="22" fillId="0" borderId="68" xfId="0" applyNumberFormat="1" applyFont="1" applyBorder="1" applyAlignment="1">
      <alignment horizontal="right" vertical="center"/>
    </xf>
    <xf numFmtId="167" fontId="16" fillId="0" borderId="78" xfId="0" applyNumberFormat="1" applyFont="1" applyBorder="1" applyAlignment="1">
      <alignment horizontal="right" vertical="center"/>
    </xf>
    <xf numFmtId="167" fontId="16" fillId="5" borderId="78" xfId="0" applyNumberFormat="1" applyFont="1" applyFill="1" applyBorder="1" applyAlignment="1">
      <alignment horizontal="right" vertical="center"/>
    </xf>
    <xf numFmtId="167" fontId="16" fillId="0" borderId="78" xfId="0" applyNumberFormat="1" applyFont="1" applyFill="1" applyBorder="1" applyAlignment="1">
      <alignment horizontal="right" vertical="center"/>
    </xf>
    <xf numFmtId="167" fontId="0" fillId="0" borderId="62" xfId="0" applyNumberFormat="1" applyBorder="1" applyAlignment="1">
      <alignment vertical="center"/>
    </xf>
    <xf numFmtId="167" fontId="0" fillId="0" borderId="79" xfId="0" applyNumberFormat="1" applyBorder="1" applyAlignment="1">
      <alignment vertical="center"/>
    </xf>
    <xf numFmtId="167" fontId="16" fillId="0" borderId="78" xfId="0" applyNumberFormat="1" applyFont="1" applyBorder="1" applyAlignment="1">
      <alignment vertical="center"/>
    </xf>
    <xf numFmtId="167" fontId="16" fillId="0" borderId="78" xfId="0" applyNumberFormat="1" applyFont="1" applyFill="1" applyBorder="1" applyAlignment="1">
      <alignment vertical="center"/>
    </xf>
    <xf numFmtId="167" fontId="8" fillId="7" borderId="37" xfId="0" applyNumberFormat="1" applyFont="1" applyFill="1" applyBorder="1" applyAlignment="1">
      <alignment vertical="center"/>
    </xf>
    <xf numFmtId="167" fontId="8" fillId="8" borderId="37" xfId="0" applyNumberFormat="1" applyFont="1" applyFill="1" applyBorder="1" applyAlignment="1">
      <alignment vertical="center"/>
    </xf>
    <xf numFmtId="167" fontId="8" fillId="9" borderId="37" xfId="0" applyNumberFormat="1" applyFont="1" applyFill="1" applyBorder="1" applyAlignment="1">
      <alignment vertical="center"/>
    </xf>
    <xf numFmtId="46" fontId="4" fillId="5" borderId="0" xfId="0" applyNumberFormat="1" applyFont="1" applyFill="1" applyAlignment="1">
      <alignment vertical="center"/>
    </xf>
    <xf numFmtId="165" fontId="16" fillId="0" borderId="78" xfId="0" applyNumberFormat="1" applyFont="1" applyFill="1" applyBorder="1" applyAlignment="1">
      <alignment horizontal="right" vertical="center"/>
    </xf>
    <xf numFmtId="165" fontId="16" fillId="0" borderId="78" xfId="0" applyNumberFormat="1" applyFont="1" applyBorder="1" applyAlignment="1">
      <alignment horizontal="right" vertical="center"/>
    </xf>
    <xf numFmtId="165" fontId="0" fillId="0" borderId="79" xfId="0" applyNumberFormat="1" applyBorder="1" applyAlignment="1">
      <alignment vertical="center"/>
    </xf>
    <xf numFmtId="165" fontId="16" fillId="0" borderId="78" xfId="0" applyNumberFormat="1" applyFont="1" applyBorder="1" applyAlignment="1">
      <alignment vertical="center"/>
    </xf>
    <xf numFmtId="167" fontId="14" fillId="0" borderId="97" xfId="0" applyNumberFormat="1" applyFont="1" applyBorder="1" applyAlignment="1">
      <alignment horizontal="right" vertical="center"/>
    </xf>
    <xf numFmtId="167" fontId="14" fillId="0" borderId="96" xfId="0" applyNumberFormat="1" applyFont="1" applyBorder="1" applyAlignment="1">
      <alignment horizontal="right" vertical="center"/>
    </xf>
    <xf numFmtId="167" fontId="14" fillId="6" borderId="96" xfId="0" applyNumberFormat="1" applyFont="1" applyFill="1" applyBorder="1" applyAlignment="1">
      <alignment horizontal="right" vertical="center"/>
    </xf>
    <xf numFmtId="47" fontId="1" fillId="0" borderId="0" xfId="0" applyNumberFormat="1" applyFont="1" applyAlignment="1">
      <alignment vertical="center"/>
    </xf>
    <xf numFmtId="165" fontId="16" fillId="0" borderId="61" xfId="0" applyNumberFormat="1" applyFont="1" applyBorder="1" applyAlignment="1">
      <alignment horizontal="right" vertical="center"/>
    </xf>
    <xf numFmtId="165" fontId="16" fillId="0" borderId="96" xfId="0" applyNumberFormat="1" applyFont="1" applyBorder="1" applyAlignment="1">
      <alignment horizontal="right" vertical="center"/>
    </xf>
    <xf numFmtId="165" fontId="16" fillId="0" borderId="97" xfId="0" applyNumberFormat="1" applyFont="1" applyBorder="1" applyAlignment="1">
      <alignment horizontal="right" vertical="center"/>
    </xf>
    <xf numFmtId="165" fontId="16" fillId="0" borderId="68" xfId="0" applyNumberFormat="1" applyFont="1" applyBorder="1" applyAlignment="1">
      <alignment horizontal="right" vertical="center"/>
    </xf>
    <xf numFmtId="165" fontId="16" fillId="0" borderId="63" xfId="0" applyNumberFormat="1" applyFont="1" applyBorder="1" applyAlignment="1">
      <alignment horizontal="right" vertical="center"/>
    </xf>
    <xf numFmtId="165" fontId="16" fillId="0" borderId="64" xfId="0" applyNumberFormat="1" applyFont="1" applyBorder="1" applyAlignment="1">
      <alignment horizontal="right" vertical="center"/>
    </xf>
    <xf numFmtId="165" fontId="16" fillId="0" borderId="65" xfId="0" applyNumberFormat="1" applyFont="1" applyBorder="1" applyAlignment="1">
      <alignment horizontal="right" vertical="center"/>
    </xf>
    <xf numFmtId="165" fontId="16" fillId="0" borderId="70" xfId="0" applyNumberFormat="1" applyFont="1" applyBorder="1" applyAlignment="1">
      <alignment horizontal="right" vertical="center"/>
    </xf>
    <xf numFmtId="167" fontId="16" fillId="5" borderId="78" xfId="0" applyNumberFormat="1" applyFont="1" applyFill="1" applyBorder="1" applyAlignment="1">
      <alignment vertical="center"/>
    </xf>
    <xf numFmtId="167" fontId="14" fillId="0" borderId="103" xfId="0" applyNumberFormat="1" applyFont="1" applyBorder="1" applyAlignment="1">
      <alignment horizontal="right" vertical="center"/>
    </xf>
    <xf numFmtId="0" fontId="55" fillId="0" borderId="1" xfId="0" applyFont="1" applyBorder="1" applyAlignment="1">
      <alignment vertical="center"/>
    </xf>
    <xf numFmtId="47" fontId="14" fillId="0" borderId="61" xfId="0" applyNumberFormat="1" applyFont="1" applyBorder="1" applyAlignment="1">
      <alignment horizontal="right" vertical="center"/>
    </xf>
    <xf numFmtId="0" fontId="14" fillId="11" borderId="92" xfId="0" applyFont="1" applyFill="1" applyBorder="1" applyAlignment="1">
      <alignment horizontal="center" vertical="center"/>
    </xf>
    <xf numFmtId="0" fontId="14" fillId="11" borderId="91" xfId="0" applyFont="1" applyFill="1" applyBorder="1" applyAlignment="1">
      <alignment horizontal="center" vertical="center"/>
    </xf>
    <xf numFmtId="0" fontId="4" fillId="0" borderId="104"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05" xfId="0" applyFont="1" applyBorder="1" applyAlignment="1">
      <alignment horizontal="right" vertical="center"/>
    </xf>
    <xf numFmtId="165" fontId="8" fillId="0" borderId="106" xfId="0" applyNumberFormat="1" applyFont="1" applyBorder="1" applyAlignment="1">
      <alignment vertical="center"/>
    </xf>
    <xf numFmtId="0" fontId="9" fillId="0" borderId="39" xfId="0" applyFont="1" applyBorder="1" applyAlignment="1">
      <alignment vertical="center"/>
    </xf>
    <xf numFmtId="0" fontId="4" fillId="0" borderId="12" xfId="0" applyFont="1" applyBorder="1" applyAlignment="1">
      <alignment horizontal="right" vertical="center"/>
    </xf>
    <xf numFmtId="165" fontId="8" fillId="0" borderId="107" xfId="0" applyNumberFormat="1" applyFont="1" applyBorder="1" applyAlignment="1">
      <alignment vertical="center"/>
    </xf>
    <xf numFmtId="166" fontId="59" fillId="10" borderId="0" xfId="0" applyNumberFormat="1" applyFont="1" applyFill="1" applyBorder="1" applyAlignment="1">
      <alignment horizontal="center" vertical="center"/>
    </xf>
    <xf numFmtId="0" fontId="61" fillId="12" borderId="0" xfId="0" applyFont="1" applyFill="1" applyBorder="1" applyAlignment="1">
      <alignment horizontal="center" vertical="center"/>
    </xf>
    <xf numFmtId="0" fontId="60" fillId="11" borderId="0" xfId="0" applyFont="1" applyFill="1" applyBorder="1" applyAlignment="1">
      <alignment horizontal="center"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6" fillId="9" borderId="109" xfId="0" applyFont="1" applyFill="1" applyBorder="1" applyAlignment="1">
      <alignment horizontal="center" vertical="center"/>
    </xf>
    <xf numFmtId="0" fontId="13" fillId="10" borderId="0" xfId="0" applyFont="1" applyFill="1" applyBorder="1" applyAlignment="1">
      <alignment horizontal="center" vertical="center"/>
    </xf>
    <xf numFmtId="49" fontId="16" fillId="10" borderId="109" xfId="0" applyNumberFormat="1" applyFont="1" applyFill="1" applyBorder="1" applyAlignment="1">
      <alignment horizontal="center" vertical="center"/>
    </xf>
    <xf numFmtId="0" fontId="13" fillId="11" borderId="108" xfId="0" applyFont="1" applyFill="1" applyBorder="1" applyAlignment="1">
      <alignment horizontal="center" vertical="center"/>
    </xf>
    <xf numFmtId="49" fontId="16" fillId="11" borderId="109" xfId="0" applyNumberFormat="1" applyFont="1" applyFill="1" applyBorder="1" applyAlignment="1">
      <alignment horizontal="center" vertical="center"/>
    </xf>
    <xf numFmtId="0" fontId="13" fillId="7" borderId="108" xfId="0" applyFont="1" applyFill="1" applyBorder="1" applyAlignment="1">
      <alignment horizontal="center" vertical="center"/>
    </xf>
    <xf numFmtId="49" fontId="16" fillId="7" borderId="109" xfId="0" applyNumberFormat="1" applyFont="1" applyFill="1" applyBorder="1" applyAlignment="1">
      <alignment horizontal="center" vertical="center"/>
    </xf>
    <xf numFmtId="0" fontId="13" fillId="12" borderId="108" xfId="0" applyFont="1" applyFill="1" applyBorder="1" applyAlignment="1">
      <alignment horizontal="center" vertical="center"/>
    </xf>
    <xf numFmtId="49" fontId="16" fillId="12" borderId="109"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0" fontId="13" fillId="6" borderId="108" xfId="0" applyFont="1" applyFill="1" applyBorder="1" applyAlignment="1">
      <alignment horizontal="center" vertical="center"/>
    </xf>
    <xf numFmtId="49" fontId="16" fillId="6" borderId="109" xfId="0" applyNumberFormat="1" applyFont="1" applyFill="1" applyBorder="1" applyAlignment="1">
      <alignment horizontal="center" vertical="center"/>
    </xf>
    <xf numFmtId="0" fontId="13" fillId="13" borderId="108" xfId="0" applyFont="1" applyFill="1" applyBorder="1" applyAlignment="1">
      <alignment horizontal="center" vertical="center"/>
    </xf>
    <xf numFmtId="49" fontId="16" fillId="13" borderId="0" xfId="0" applyNumberFormat="1" applyFont="1" applyFill="1" applyBorder="1" applyAlignment="1">
      <alignment horizontal="center" vertical="center"/>
    </xf>
    <xf numFmtId="0" fontId="13" fillId="15" borderId="54" xfId="0" applyFont="1" applyFill="1" applyBorder="1" applyAlignment="1">
      <alignment horizontal="center" vertical="center"/>
    </xf>
    <xf numFmtId="0" fontId="16" fillId="15" borderId="110" xfId="0" applyFont="1" applyFill="1" applyBorder="1" applyAlignment="1">
      <alignment horizontal="center" vertical="center"/>
    </xf>
    <xf numFmtId="0" fontId="20" fillId="14" borderId="108" xfId="0" applyFont="1" applyFill="1" applyBorder="1" applyAlignment="1">
      <alignment horizontal="center" vertical="center"/>
    </xf>
    <xf numFmtId="0" fontId="27" fillId="0" borderId="111" xfId="0" applyFont="1" applyFill="1" applyBorder="1" applyAlignment="1">
      <alignment horizontal="center" vertical="center"/>
    </xf>
    <xf numFmtId="0" fontId="27" fillId="0" borderId="42" xfId="0" applyFont="1" applyFill="1" applyBorder="1" applyAlignment="1">
      <alignment horizontal="center" vertical="center"/>
    </xf>
    <xf numFmtId="0" fontId="13" fillId="16" borderId="42" xfId="0" applyFont="1" applyFill="1" applyBorder="1" applyAlignment="1">
      <alignment horizontal="center" vertical="center"/>
    </xf>
    <xf numFmtId="165" fontId="8" fillId="0" borderId="31" xfId="0" applyNumberFormat="1" applyFont="1" applyBorder="1" applyAlignment="1">
      <alignment horizontal="right" vertical="center"/>
    </xf>
    <xf numFmtId="165" fontId="8" fillId="0" borderId="32" xfId="0" applyNumberFormat="1" applyFont="1" applyBorder="1" applyAlignment="1">
      <alignment horizontal="right" vertical="center"/>
    </xf>
    <xf numFmtId="0" fontId="0" fillId="0" borderId="56" xfId="0" applyBorder="1" applyAlignment="1">
      <alignment horizontal="center" vertical="center"/>
    </xf>
    <xf numFmtId="0" fontId="0" fillId="0" borderId="55" xfId="0" applyBorder="1" applyAlignment="1">
      <alignment horizontal="center" vertical="center"/>
    </xf>
    <xf numFmtId="0" fontId="33" fillId="0" borderId="112" xfId="0" applyFont="1" applyBorder="1" applyAlignment="1">
      <alignment vertical="center"/>
    </xf>
    <xf numFmtId="0" fontId="34" fillId="0" borderId="113" xfId="0" applyFont="1" applyBorder="1" applyAlignment="1">
      <alignment vertical="center"/>
    </xf>
    <xf numFmtId="0" fontId="0" fillId="0" borderId="5" xfId="0" applyBorder="1" applyAlignment="1">
      <alignment horizontal="center" vertical="center"/>
    </xf>
    <xf numFmtId="167" fontId="16" fillId="0" borderId="114" xfId="0" applyNumberFormat="1" applyFont="1" applyBorder="1" applyAlignment="1">
      <alignment horizontal="right" vertical="center"/>
    </xf>
    <xf numFmtId="167" fontId="16" fillId="0" borderId="115" xfId="0" applyNumberFormat="1" applyFont="1" applyBorder="1" applyAlignment="1">
      <alignment horizontal="right" vertical="center"/>
    </xf>
    <xf numFmtId="167" fontId="14" fillId="0" borderId="116" xfId="0" applyNumberFormat="1" applyFont="1" applyBorder="1" applyAlignment="1">
      <alignment horizontal="right" vertical="center"/>
    </xf>
    <xf numFmtId="0" fontId="14" fillId="16" borderId="117" xfId="0" applyFont="1" applyFill="1" applyBorder="1" applyAlignment="1">
      <alignment horizontal="center" vertical="center"/>
    </xf>
    <xf numFmtId="0" fontId="13" fillId="17" borderId="111" xfId="0" applyFont="1" applyFill="1" applyBorder="1" applyAlignment="1">
      <alignment horizontal="center" vertical="center"/>
    </xf>
    <xf numFmtId="167" fontId="14" fillId="0" borderId="118" xfId="0" applyNumberFormat="1" applyFont="1" applyBorder="1" applyAlignment="1">
      <alignment horizontal="right" vertical="center"/>
    </xf>
    <xf numFmtId="0" fontId="14" fillId="17" borderId="119" xfId="0" applyFont="1" applyFill="1" applyBorder="1" applyAlignment="1">
      <alignment horizontal="center" vertical="center"/>
    </xf>
    <xf numFmtId="0" fontId="14" fillId="17" borderId="120" xfId="0" applyFont="1" applyFill="1" applyBorder="1" applyAlignment="1">
      <alignment horizontal="center" vertical="center"/>
    </xf>
    <xf numFmtId="0" fontId="14" fillId="17" borderId="92" xfId="0" applyFont="1" applyFill="1" applyBorder="1" applyAlignment="1">
      <alignment horizontal="center" vertical="center"/>
    </xf>
    <xf numFmtId="0" fontId="13" fillId="0" borderId="122" xfId="0" applyFont="1" applyFill="1" applyBorder="1" applyAlignment="1">
      <alignment horizontal="center" vertical="center"/>
    </xf>
    <xf numFmtId="165" fontId="16" fillId="0" borderId="78" xfId="0" applyNumberFormat="1" applyFont="1" applyFill="1" applyBorder="1" applyAlignment="1">
      <alignment vertical="center"/>
    </xf>
    <xf numFmtId="167" fontId="0" fillId="0" borderId="79" xfId="0" applyNumberFormat="1" applyBorder="1" applyAlignment="1">
      <alignment horizontal="right" vertical="center"/>
    </xf>
    <xf numFmtId="0" fontId="0" fillId="0" borderId="123" xfId="0" applyBorder="1" applyAlignment="1">
      <alignment vertical="center"/>
    </xf>
    <xf numFmtId="165" fontId="16" fillId="0" borderId="79" xfId="0" applyNumberFormat="1" applyFont="1" applyFill="1" applyBorder="1" applyAlignment="1">
      <alignment vertical="center"/>
    </xf>
    <xf numFmtId="0" fontId="65" fillId="0" borderId="1" xfId="0" applyFont="1" applyBorder="1" applyAlignment="1">
      <alignment vertical="center"/>
    </xf>
    <xf numFmtId="0" fontId="69" fillId="0" borderId="124" xfId="0" applyFont="1" applyBorder="1" applyAlignment="1">
      <alignment horizontal="center" vertical="center" wrapText="1"/>
    </xf>
    <xf numFmtId="0" fontId="69" fillId="0" borderId="125" xfId="0" applyFont="1" applyBorder="1" applyAlignment="1">
      <alignment horizontal="center" vertical="center" wrapText="1"/>
    </xf>
    <xf numFmtId="14" fontId="68" fillId="0" borderId="126" xfId="0" applyNumberFormat="1" applyFont="1" applyBorder="1" applyAlignment="1">
      <alignment horizontal="center" vertical="center" wrapText="1"/>
    </xf>
    <xf numFmtId="0" fontId="0" fillId="0" borderId="77" xfId="0" applyBorder="1" applyAlignment="1">
      <alignment vertical="center"/>
    </xf>
    <xf numFmtId="47" fontId="0" fillId="0" borderId="77" xfId="0" applyNumberFormat="1" applyBorder="1" applyAlignment="1">
      <alignment vertical="center"/>
    </xf>
    <xf numFmtId="0" fontId="13" fillId="0" borderId="127" xfId="0" applyFont="1" applyFill="1" applyBorder="1" applyAlignment="1">
      <alignment horizontal="center" vertical="center"/>
    </xf>
    <xf numFmtId="0" fontId="13" fillId="0" borderId="128" xfId="0" applyFont="1" applyFill="1" applyBorder="1" applyAlignment="1">
      <alignment horizontal="center" vertical="center"/>
    </xf>
    <xf numFmtId="0" fontId="13" fillId="0" borderId="129" xfId="0" applyFont="1" applyFill="1" applyBorder="1" applyAlignment="1">
      <alignment horizontal="center" vertical="center"/>
    </xf>
    <xf numFmtId="0" fontId="13" fillId="9" borderId="0" xfId="0" applyFont="1" applyFill="1" applyBorder="1" applyAlignment="1">
      <alignment horizontal="center" vertical="center"/>
    </xf>
    <xf numFmtId="0" fontId="18" fillId="2" borderId="131" xfId="0" applyFont="1" applyFill="1" applyBorder="1" applyAlignment="1">
      <alignment horizontal="center" vertical="center"/>
    </xf>
    <xf numFmtId="0" fontId="1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17" fillId="2" borderId="117" xfId="0" applyFont="1" applyFill="1" applyBorder="1" applyAlignment="1">
      <alignment horizontal="right" vertical="center"/>
    </xf>
    <xf numFmtId="0" fontId="17" fillId="2" borderId="132" xfId="0" applyFont="1" applyFill="1" applyBorder="1" applyAlignment="1">
      <alignment horizontal="right" vertical="center"/>
    </xf>
    <xf numFmtId="0" fontId="17" fillId="2" borderId="120" xfId="0" applyFont="1" applyFill="1" applyBorder="1" applyAlignment="1">
      <alignment horizontal="right" vertical="center"/>
    </xf>
    <xf numFmtId="0" fontId="13" fillId="0" borderId="85" xfId="0" applyFont="1" applyBorder="1" applyAlignment="1">
      <alignment horizontal="center" vertical="center"/>
    </xf>
    <xf numFmtId="3" fontId="19" fillId="14" borderId="84" xfId="0" applyNumberFormat="1" applyFont="1" applyFill="1" applyBorder="1" applyAlignment="1">
      <alignment horizontal="right" vertical="center"/>
    </xf>
    <xf numFmtId="0" fontId="27" fillId="0" borderId="134" xfId="0" applyFont="1" applyBorder="1" applyAlignment="1">
      <alignment horizontal="center" vertical="center"/>
    </xf>
    <xf numFmtId="0" fontId="0" fillId="0" borderId="1" xfId="0" applyBorder="1" applyAlignment="1">
      <alignment vertical="center"/>
    </xf>
    <xf numFmtId="2" fontId="0" fillId="0" borderId="80" xfId="0" applyNumberFormat="1" applyBorder="1" applyAlignment="1">
      <alignment vertical="center"/>
    </xf>
    <xf numFmtId="0" fontId="0" fillId="0" borderId="67" xfId="0" applyBorder="1" applyAlignment="1">
      <alignment vertical="center"/>
    </xf>
    <xf numFmtId="0" fontId="66" fillId="5" borderId="0" xfId="0" applyFont="1" applyFill="1" applyAlignment="1">
      <alignment horizontal="center" vertical="center"/>
    </xf>
    <xf numFmtId="0" fontId="68" fillId="5" borderId="0" xfId="0" applyFont="1" applyFill="1" applyAlignment="1">
      <alignment vertical="center"/>
    </xf>
    <xf numFmtId="0" fontId="66" fillId="5" borderId="0" xfId="0" applyFont="1" applyFill="1" applyAlignment="1">
      <alignment vertical="center"/>
    </xf>
    <xf numFmtId="0" fontId="41" fillId="5" borderId="0" xfId="0" applyFont="1" applyFill="1" applyBorder="1" applyAlignment="1">
      <alignment horizontal="justify" vertical="center" wrapText="1"/>
    </xf>
    <xf numFmtId="0" fontId="24" fillId="23" borderId="0" xfId="0" applyFont="1" applyFill="1" applyBorder="1" applyAlignment="1">
      <alignment horizontal="center" vertical="center"/>
    </xf>
    <xf numFmtId="0" fontId="0" fillId="23" borderId="0" xfId="0" applyFill="1" applyBorder="1" applyAlignment="1">
      <alignment vertical="center"/>
    </xf>
    <xf numFmtId="0" fontId="20" fillId="25" borderId="28" xfId="0" applyFont="1" applyFill="1" applyBorder="1" applyAlignment="1">
      <alignment horizontal="center" vertical="center"/>
    </xf>
    <xf numFmtId="0" fontId="36" fillId="23" borderId="62" xfId="0" applyFont="1" applyFill="1" applyBorder="1" applyAlignment="1">
      <alignment vertical="center"/>
    </xf>
    <xf numFmtId="0" fontId="35" fillId="23" borderId="71" xfId="0" applyFont="1" applyFill="1" applyBorder="1" applyAlignment="1">
      <alignment vertical="center"/>
    </xf>
    <xf numFmtId="0" fontId="0" fillId="23" borderId="60" xfId="0" applyFill="1" applyBorder="1" applyAlignment="1">
      <alignment horizontal="center" vertical="center"/>
    </xf>
    <xf numFmtId="167" fontId="16" fillId="23" borderId="61" xfId="0" applyNumberFormat="1" applyFont="1" applyFill="1" applyBorder="1" applyAlignment="1">
      <alignment vertical="center"/>
    </xf>
    <xf numFmtId="167" fontId="0" fillId="23" borderId="62" xfId="0" applyNumberFormat="1" applyFill="1" applyBorder="1" applyAlignment="1">
      <alignment vertical="center"/>
    </xf>
    <xf numFmtId="0" fontId="0" fillId="23" borderId="63" xfId="0" applyFill="1" applyBorder="1" applyAlignment="1">
      <alignment vertical="center"/>
    </xf>
    <xf numFmtId="0" fontId="36" fillId="23" borderId="79" xfId="0" applyFont="1" applyFill="1" applyBorder="1" applyAlignment="1">
      <alignment vertical="center"/>
    </xf>
    <xf numFmtId="0" fontId="35" fillId="23" borderId="77" xfId="0" applyFont="1" applyFill="1" applyBorder="1" applyAlignment="1">
      <alignment vertical="center"/>
    </xf>
    <xf numFmtId="0" fontId="0" fillId="23" borderId="1" xfId="0" applyFill="1" applyBorder="1" applyAlignment="1">
      <alignment horizontal="center" vertical="center"/>
    </xf>
    <xf numFmtId="167" fontId="16" fillId="23" borderId="78" xfId="0" applyNumberFormat="1" applyFont="1" applyFill="1" applyBorder="1" applyAlignment="1">
      <alignment vertical="center"/>
    </xf>
    <xf numFmtId="167" fontId="0" fillId="23" borderId="79" xfId="0" applyNumberFormat="1" applyFill="1" applyBorder="1" applyAlignment="1">
      <alignment vertical="center"/>
    </xf>
    <xf numFmtId="0" fontId="0" fillId="23" borderId="80" xfId="0" applyFill="1" applyBorder="1" applyAlignment="1">
      <alignment vertical="center"/>
    </xf>
    <xf numFmtId="0" fontId="35" fillId="23" borderId="1" xfId="0" applyFont="1" applyFill="1" applyBorder="1" applyAlignment="1">
      <alignment vertical="center"/>
    </xf>
    <xf numFmtId="0" fontId="22" fillId="23" borderId="1" xfId="0" applyFont="1" applyFill="1" applyBorder="1" applyAlignment="1">
      <alignment horizontal="center" vertical="center"/>
    </xf>
    <xf numFmtId="165" fontId="16" fillId="23" borderId="78" xfId="0" applyNumberFormat="1" applyFont="1" applyFill="1" applyBorder="1" applyAlignment="1">
      <alignment vertical="center"/>
    </xf>
    <xf numFmtId="167" fontId="16" fillId="23" borderId="78" xfId="0" applyNumberFormat="1" applyFont="1" applyFill="1" applyBorder="1" applyAlignment="1">
      <alignment horizontal="right" vertical="center"/>
    </xf>
    <xf numFmtId="0" fontId="36" fillId="23" borderId="75" xfId="0" applyFont="1" applyFill="1" applyBorder="1" applyAlignment="1">
      <alignment vertical="center"/>
    </xf>
    <xf numFmtId="0" fontId="35" fillId="23" borderId="30" xfId="0" applyFont="1" applyFill="1" applyBorder="1" applyAlignment="1">
      <alignment vertical="center"/>
    </xf>
    <xf numFmtId="0" fontId="22" fillId="23" borderId="30" xfId="0" applyFont="1" applyFill="1" applyBorder="1" applyAlignment="1">
      <alignment horizontal="center" vertical="center"/>
    </xf>
    <xf numFmtId="167" fontId="16" fillId="23" borderId="101" xfId="0" applyNumberFormat="1" applyFont="1" applyFill="1" applyBorder="1" applyAlignment="1">
      <alignment horizontal="right" vertical="center"/>
    </xf>
    <xf numFmtId="167" fontId="0" fillId="23" borderId="75" xfId="0" applyNumberFormat="1" applyFill="1" applyBorder="1" applyAlignment="1">
      <alignment vertical="center"/>
    </xf>
    <xf numFmtId="0" fontId="0" fillId="23" borderId="102" xfId="0" applyFill="1" applyBorder="1" applyAlignment="1">
      <alignment vertical="center"/>
    </xf>
    <xf numFmtId="167" fontId="72" fillId="23" borderId="79" xfId="0" applyNumberFormat="1" applyFont="1" applyFill="1" applyBorder="1" applyAlignment="1">
      <alignment horizontal="right" vertical="center"/>
    </xf>
    <xf numFmtId="167" fontId="72" fillId="0" borderId="79" xfId="0" applyNumberFormat="1" applyFont="1" applyBorder="1" applyAlignment="1">
      <alignment horizontal="right" vertical="center"/>
    </xf>
    <xf numFmtId="0" fontId="75" fillId="0" borderId="79" xfId="0" applyFont="1" applyFill="1" applyBorder="1" applyAlignment="1">
      <alignment vertical="center"/>
    </xf>
    <xf numFmtId="0" fontId="76" fillId="0" borderId="1" xfId="0" applyFont="1" applyFill="1" applyBorder="1" applyAlignment="1">
      <alignment vertical="center"/>
    </xf>
    <xf numFmtId="0" fontId="72" fillId="0" borderId="78" xfId="0" applyFont="1" applyFill="1" applyBorder="1" applyAlignment="1">
      <alignment horizontal="right" vertical="center"/>
    </xf>
    <xf numFmtId="0" fontId="75" fillId="0" borderId="79" xfId="0" applyFont="1" applyBorder="1" applyAlignment="1">
      <alignment vertical="center"/>
    </xf>
    <xf numFmtId="0" fontId="76" fillId="0" borderId="1" xfId="0" applyFont="1" applyBorder="1" applyAlignment="1">
      <alignment vertical="center"/>
    </xf>
    <xf numFmtId="0" fontId="72" fillId="0" borderId="78" xfId="0" applyFont="1" applyBorder="1" applyAlignment="1">
      <alignment horizontal="right" vertical="center"/>
    </xf>
    <xf numFmtId="0" fontId="36" fillId="26" borderId="79" xfId="0" applyFont="1" applyFill="1" applyBorder="1" applyAlignment="1">
      <alignment vertical="center"/>
    </xf>
    <xf numFmtId="0" fontId="35" fillId="26" borderId="1" xfId="0" applyFont="1" applyFill="1" applyBorder="1" applyAlignment="1">
      <alignment vertical="center"/>
    </xf>
    <xf numFmtId="0" fontId="22" fillId="26" borderId="1" xfId="0" applyFont="1" applyFill="1" applyBorder="1" applyAlignment="1">
      <alignment horizontal="center" vertical="center"/>
    </xf>
    <xf numFmtId="167" fontId="16" fillId="26" borderId="78" xfId="0" applyNumberFormat="1" applyFont="1" applyFill="1" applyBorder="1" applyAlignment="1">
      <alignment horizontal="right" vertical="center"/>
    </xf>
    <xf numFmtId="0" fontId="33" fillId="26" borderId="79" xfId="0" applyFont="1" applyFill="1" applyBorder="1" applyAlignment="1">
      <alignment vertical="center"/>
    </xf>
    <xf numFmtId="0" fontId="34" fillId="26" borderId="1" xfId="0" applyFont="1" applyFill="1" applyBorder="1" applyAlignment="1">
      <alignment vertical="center"/>
    </xf>
    <xf numFmtId="165" fontId="16" fillId="26" borderId="78" xfId="0" applyNumberFormat="1" applyFont="1" applyFill="1" applyBorder="1" applyAlignment="1">
      <alignment horizontal="right" vertical="center"/>
    </xf>
    <xf numFmtId="167" fontId="16" fillId="26" borderId="78" xfId="0" applyNumberFormat="1" applyFont="1" applyFill="1" applyBorder="1" applyAlignment="1">
      <alignment vertical="center"/>
    </xf>
    <xf numFmtId="0" fontId="33" fillId="23" borderId="79" xfId="0" applyFont="1" applyFill="1" applyBorder="1" applyAlignment="1">
      <alignment vertical="center"/>
    </xf>
    <xf numFmtId="0" fontId="34" fillId="23" borderId="1" xfId="0" applyFont="1" applyFill="1" applyBorder="1" applyAlignment="1">
      <alignment vertical="center"/>
    </xf>
    <xf numFmtId="0" fontId="0" fillId="0" borderId="135" xfId="0" applyBorder="1" applyAlignment="1">
      <alignment vertical="center"/>
    </xf>
    <xf numFmtId="0" fontId="0" fillId="5" borderId="136" xfId="0" applyFill="1" applyBorder="1" applyAlignment="1">
      <alignment vertical="center"/>
    </xf>
    <xf numFmtId="0" fontId="0" fillId="5" borderId="137" xfId="0" applyFill="1" applyBorder="1" applyAlignment="1">
      <alignment vertical="center"/>
    </xf>
    <xf numFmtId="0" fontId="0" fillId="0" borderId="94" xfId="0" applyBorder="1" applyAlignment="1">
      <alignment vertical="center"/>
    </xf>
    <xf numFmtId="0" fontId="0" fillId="0" borderId="131" xfId="0" applyBorder="1" applyAlignment="1">
      <alignment vertical="center"/>
    </xf>
    <xf numFmtId="0" fontId="0" fillId="0" borderId="138" xfId="0" applyBorder="1" applyAlignment="1">
      <alignment vertical="center"/>
    </xf>
    <xf numFmtId="0" fontId="0" fillId="2" borderId="1" xfId="0" applyFill="1" applyBorder="1" applyAlignment="1">
      <alignment horizontal="center" vertical="center"/>
    </xf>
    <xf numFmtId="0" fontId="4" fillId="23" borderId="0" xfId="0" applyFont="1" applyFill="1" applyAlignment="1">
      <alignment vertical="center"/>
    </xf>
    <xf numFmtId="0" fontId="0" fillId="23" borderId="1" xfId="0" applyFill="1" applyBorder="1" applyAlignment="1">
      <alignment vertical="center"/>
    </xf>
    <xf numFmtId="47" fontId="0" fillId="0" borderId="87" xfId="0" applyNumberFormat="1" applyBorder="1" applyAlignment="1">
      <alignment horizontal="center" vertical="center"/>
    </xf>
    <xf numFmtId="167" fontId="0" fillId="0" borderId="69" xfId="0" applyNumberFormat="1" applyBorder="1" applyAlignment="1">
      <alignment vertical="center"/>
    </xf>
    <xf numFmtId="0" fontId="73" fillId="0" borderId="1" xfId="0" applyFont="1" applyBorder="1" applyAlignment="1">
      <alignment vertical="center"/>
    </xf>
    <xf numFmtId="0" fontId="77" fillId="0" borderId="1" xfId="0" applyFont="1" applyBorder="1" applyAlignment="1">
      <alignment vertical="center"/>
    </xf>
    <xf numFmtId="0" fontId="36" fillId="0" borderId="69" xfId="0" applyFont="1" applyFill="1" applyBorder="1" applyAlignment="1">
      <alignment vertical="center"/>
    </xf>
    <xf numFmtId="0" fontId="33" fillId="0" borderId="69" xfId="0" applyFont="1" applyFill="1" applyBorder="1" applyAlignment="1">
      <alignment vertical="center"/>
    </xf>
    <xf numFmtId="0" fontId="35" fillId="0" borderId="67" xfId="0" applyFont="1" applyFill="1" applyBorder="1" applyAlignment="1">
      <alignment vertical="center"/>
    </xf>
    <xf numFmtId="0" fontId="22" fillId="0" borderId="67" xfId="0" applyFont="1" applyFill="1" applyBorder="1" applyAlignment="1">
      <alignment horizontal="center" vertical="center"/>
    </xf>
    <xf numFmtId="167" fontId="16" fillId="0" borderId="68" xfId="0" applyNumberFormat="1" applyFont="1" applyFill="1" applyBorder="1" applyAlignment="1">
      <alignment horizontal="right" vertical="center"/>
    </xf>
    <xf numFmtId="167" fontId="0" fillId="0" borderId="79" xfId="0" applyNumberFormat="1" applyBorder="1" applyAlignment="1">
      <alignment horizontal="center" vertical="center"/>
    </xf>
    <xf numFmtId="0" fontId="34" fillId="0" borderId="67" xfId="0" applyFont="1" applyFill="1" applyBorder="1" applyAlignment="1">
      <alignment vertical="center"/>
    </xf>
    <xf numFmtId="167" fontId="16" fillId="0" borderId="68" xfId="0" applyNumberFormat="1" applyFont="1" applyBorder="1" applyAlignment="1">
      <alignment vertical="center"/>
    </xf>
    <xf numFmtId="0" fontId="36" fillId="23" borderId="69" xfId="0" applyFont="1" applyFill="1" applyBorder="1" applyAlignment="1">
      <alignment vertical="center"/>
    </xf>
    <xf numFmtId="0" fontId="35" fillId="23" borderId="67" xfId="0" applyFont="1" applyFill="1" applyBorder="1" applyAlignment="1">
      <alignment vertical="center"/>
    </xf>
    <xf numFmtId="0" fontId="22" fillId="23" borderId="67" xfId="0" applyFont="1" applyFill="1" applyBorder="1" applyAlignment="1">
      <alignment horizontal="center" vertical="center"/>
    </xf>
    <xf numFmtId="167" fontId="16" fillId="23" borderId="68" xfId="0" applyNumberFormat="1" applyFont="1" applyFill="1" applyBorder="1" applyAlignment="1">
      <alignment horizontal="right" vertical="center"/>
    </xf>
    <xf numFmtId="0" fontId="80" fillId="5" borderId="0" xfId="0" applyFont="1" applyFill="1" applyBorder="1" applyAlignment="1">
      <alignment horizontal="center" vertical="center"/>
    </xf>
    <xf numFmtId="0" fontId="0" fillId="27" borderId="1" xfId="0" applyFill="1" applyBorder="1" applyAlignment="1">
      <alignment horizontal="center" vertical="center"/>
    </xf>
    <xf numFmtId="0" fontId="0" fillId="28" borderId="1" xfId="0" applyFill="1" applyBorder="1" applyAlignment="1">
      <alignment horizontal="center" vertical="center"/>
    </xf>
    <xf numFmtId="0" fontId="72" fillId="0" borderId="1" xfId="0" applyFont="1" applyBorder="1" applyAlignment="1">
      <alignment horizontal="center" vertical="center"/>
    </xf>
    <xf numFmtId="0" fontId="72" fillId="0" borderId="1" xfId="0" applyFont="1" applyFill="1" applyBorder="1" applyAlignment="1">
      <alignment horizontal="center" vertical="center"/>
    </xf>
    <xf numFmtId="0" fontId="72" fillId="0" borderId="1" xfId="0" applyFont="1" applyBorder="1" applyAlignment="1">
      <alignment vertical="center"/>
    </xf>
    <xf numFmtId="0" fontId="72" fillId="0" borderId="0" xfId="0" applyFont="1" applyAlignment="1">
      <alignment vertical="center"/>
    </xf>
    <xf numFmtId="0" fontId="72" fillId="2" borderId="80" xfId="0" applyFont="1" applyFill="1" applyBorder="1" applyAlignment="1">
      <alignment horizontal="center" vertical="center"/>
    </xf>
    <xf numFmtId="165" fontId="8" fillId="0" borderId="106" xfId="0" applyNumberFormat="1" applyFont="1" applyBorder="1" applyAlignment="1">
      <alignment horizontal="right" vertical="center"/>
    </xf>
    <xf numFmtId="165" fontId="8" fillId="0" borderId="40" xfId="0" applyNumberFormat="1" applyFont="1" applyBorder="1" applyAlignment="1">
      <alignment horizontal="right" vertical="center"/>
    </xf>
    <xf numFmtId="0" fontId="55" fillId="0" borderId="16" xfId="0" applyFont="1" applyBorder="1" applyAlignment="1">
      <alignment vertical="center"/>
    </xf>
    <xf numFmtId="47" fontId="0" fillId="0" borderId="77" xfId="0" applyNumberFormat="1" applyBorder="1" applyAlignment="1">
      <alignment horizontal="center" vertical="center"/>
    </xf>
    <xf numFmtId="167" fontId="0" fillId="0" borderId="69" xfId="0" applyNumberFormat="1" applyBorder="1" applyAlignment="1">
      <alignment horizontal="right" vertical="center"/>
    </xf>
    <xf numFmtId="0" fontId="0" fillId="5" borderId="135" xfId="0" applyFill="1" applyBorder="1" applyAlignment="1">
      <alignment vertical="center"/>
    </xf>
    <xf numFmtId="0" fontId="23" fillId="5" borderId="0" xfId="0" applyFont="1" applyFill="1" applyBorder="1" applyAlignment="1">
      <alignment horizontal="center" vertical="center"/>
    </xf>
    <xf numFmtId="0" fontId="0" fillId="23" borderId="47" xfId="0" applyFill="1" applyBorder="1" applyAlignment="1">
      <alignment vertical="center"/>
    </xf>
    <xf numFmtId="0" fontId="0" fillId="23" borderId="49" xfId="0" applyFill="1" applyBorder="1" applyAlignment="1">
      <alignment vertical="center"/>
    </xf>
    <xf numFmtId="0" fontId="0" fillId="23" borderId="139" xfId="0" applyFill="1" applyBorder="1" applyAlignment="1">
      <alignment vertical="center"/>
    </xf>
    <xf numFmtId="0" fontId="69" fillId="0" borderId="140" xfId="0" applyFont="1" applyBorder="1" applyAlignment="1">
      <alignment horizontal="center" vertical="center" wrapText="1"/>
    </xf>
    <xf numFmtId="0" fontId="69" fillId="0" borderId="141" xfId="0" applyFont="1" applyBorder="1" applyAlignment="1">
      <alignment horizontal="center" vertical="center"/>
    </xf>
    <xf numFmtId="3" fontId="17" fillId="2" borderId="142" xfId="0" applyNumberFormat="1" applyFont="1" applyFill="1" applyBorder="1" applyAlignment="1">
      <alignment horizontal="right" vertical="center"/>
    </xf>
    <xf numFmtId="3" fontId="17" fillId="2" borderId="92" xfId="0" applyNumberFormat="1" applyFont="1" applyFill="1" applyBorder="1" applyAlignment="1">
      <alignment horizontal="right" vertical="center"/>
    </xf>
    <xf numFmtId="9" fontId="0" fillId="23" borderId="0" xfId="0" applyNumberFormat="1" applyFill="1" applyBorder="1" applyAlignment="1">
      <alignment vertical="center"/>
    </xf>
    <xf numFmtId="0" fontId="14" fillId="27" borderId="92" xfId="0" applyFont="1" applyFill="1" applyBorder="1" applyAlignment="1">
      <alignment horizontal="center" vertical="center"/>
    </xf>
    <xf numFmtId="0" fontId="0" fillId="2" borderId="77" xfId="0" applyFont="1" applyFill="1" applyBorder="1" applyAlignment="1">
      <alignment horizontal="center" vertical="center"/>
    </xf>
    <xf numFmtId="9" fontId="0" fillId="23" borderId="0" xfId="0" applyNumberFormat="1" applyFill="1" applyBorder="1" applyAlignment="1">
      <alignment horizontal="center" vertical="center"/>
    </xf>
    <xf numFmtId="0" fontId="25" fillId="23" borderId="0" xfId="0" applyFont="1" applyFill="1" applyBorder="1" applyAlignment="1">
      <alignment horizontal="center" vertical="center"/>
    </xf>
    <xf numFmtId="9" fontId="0" fillId="23" borderId="47" xfId="0" applyNumberFormat="1" applyFill="1" applyBorder="1" applyAlignment="1">
      <alignment horizontal="center" vertical="center"/>
    </xf>
    <xf numFmtId="9" fontId="0" fillId="23" borderId="0" xfId="0" applyNumberFormat="1" applyFill="1" applyBorder="1" applyAlignment="1">
      <alignment horizontal="center" vertical="center"/>
    </xf>
    <xf numFmtId="0" fontId="65" fillId="0" borderId="4" xfId="0" applyFont="1" applyBorder="1" applyAlignment="1">
      <alignment vertical="center"/>
    </xf>
    <xf numFmtId="0" fontId="13" fillId="0" borderId="143" xfId="0" applyFont="1" applyFill="1" applyBorder="1" applyAlignment="1">
      <alignment horizontal="center" vertical="center"/>
    </xf>
    <xf numFmtId="0" fontId="33" fillId="0" borderId="75" xfId="0" applyFont="1" applyFill="1" applyBorder="1" applyAlignment="1">
      <alignment vertical="center"/>
    </xf>
    <xf numFmtId="0" fontId="34" fillId="0" borderId="30" xfId="0" applyFont="1" applyFill="1" applyBorder="1" applyAlignment="1">
      <alignment vertical="center"/>
    </xf>
    <xf numFmtId="0" fontId="22" fillId="0" borderId="30" xfId="0" applyFont="1" applyFill="1" applyBorder="1" applyAlignment="1">
      <alignment horizontal="center" vertical="center"/>
    </xf>
    <xf numFmtId="167" fontId="16" fillId="0" borderId="101" xfId="0" applyNumberFormat="1" applyFont="1" applyFill="1" applyBorder="1" applyAlignment="1">
      <alignment horizontal="right" vertical="center"/>
    </xf>
    <xf numFmtId="0" fontId="33" fillId="0" borderId="75" xfId="0" applyFont="1" applyBorder="1" applyAlignment="1">
      <alignment vertical="center"/>
    </xf>
    <xf numFmtId="0" fontId="34" fillId="0" borderId="30" xfId="0" applyFont="1" applyBorder="1" applyAlignment="1">
      <alignment vertical="center"/>
    </xf>
    <xf numFmtId="0" fontId="22" fillId="0" borderId="30" xfId="0" applyFont="1" applyBorder="1" applyAlignment="1">
      <alignment horizontal="center" vertical="center"/>
    </xf>
    <xf numFmtId="47" fontId="0" fillId="0" borderId="76" xfId="0" applyNumberFormat="1" applyBorder="1" applyAlignment="1">
      <alignment horizontal="center" vertical="center"/>
    </xf>
    <xf numFmtId="0" fontId="0" fillId="0" borderId="102" xfId="0" applyBorder="1" applyAlignment="1">
      <alignment vertical="center"/>
    </xf>
    <xf numFmtId="0" fontId="13" fillId="0" borderId="94" xfId="0" applyFont="1" applyFill="1" applyBorder="1" applyAlignment="1">
      <alignment horizontal="center" vertical="center"/>
    </xf>
    <xf numFmtId="0" fontId="33" fillId="0" borderId="144" xfId="0" applyFont="1" applyFill="1" applyBorder="1" applyAlignment="1">
      <alignment vertical="center"/>
    </xf>
    <xf numFmtId="0" fontId="34" fillId="0" borderId="145" xfId="0" applyFont="1" applyFill="1" applyBorder="1" applyAlignment="1">
      <alignment vertical="center"/>
    </xf>
    <xf numFmtId="0" fontId="22" fillId="0" borderId="145" xfId="0" applyFont="1" applyFill="1" applyBorder="1" applyAlignment="1">
      <alignment horizontal="center" vertical="center"/>
    </xf>
    <xf numFmtId="167" fontId="16" fillId="0" borderId="146" xfId="0" applyNumberFormat="1" applyFont="1" applyFill="1" applyBorder="1" applyAlignment="1">
      <alignment horizontal="right" vertical="center"/>
    </xf>
    <xf numFmtId="0" fontId="33" fillId="0" borderId="144" xfId="0" applyFont="1" applyBorder="1" applyAlignment="1">
      <alignment vertical="center"/>
    </xf>
    <xf numFmtId="0" fontId="34" fillId="0" borderId="145" xfId="0" applyFont="1" applyBorder="1" applyAlignment="1">
      <alignment vertical="center"/>
    </xf>
    <xf numFmtId="0" fontId="22" fillId="0" borderId="145" xfId="0" applyFont="1" applyBorder="1" applyAlignment="1">
      <alignment horizontal="center" vertical="center"/>
    </xf>
    <xf numFmtId="167" fontId="16" fillId="0" borderId="146" xfId="0" applyNumberFormat="1" applyFont="1" applyBorder="1" applyAlignment="1">
      <alignment horizontal="right" vertical="center"/>
    </xf>
    <xf numFmtId="0" fontId="35" fillId="0" borderId="30" xfId="0" applyFont="1" applyBorder="1" applyAlignment="1">
      <alignment vertical="center"/>
    </xf>
    <xf numFmtId="167" fontId="0" fillId="0" borderId="75" xfId="0" applyNumberFormat="1" applyBorder="1" applyAlignment="1">
      <alignment vertical="center"/>
    </xf>
    <xf numFmtId="0" fontId="13" fillId="0" borderId="147" xfId="0" applyFont="1" applyFill="1" applyBorder="1" applyAlignment="1">
      <alignment horizontal="center" vertical="center"/>
    </xf>
    <xf numFmtId="0" fontId="36" fillId="0" borderId="144" xfId="0" applyFont="1" applyBorder="1" applyAlignment="1">
      <alignment vertical="center"/>
    </xf>
    <xf numFmtId="0" fontId="35" fillId="0" borderId="145" xfId="0" applyFont="1" applyBorder="1" applyAlignment="1">
      <alignment vertical="center"/>
    </xf>
    <xf numFmtId="167" fontId="0" fillId="0" borderId="144" xfId="0" applyNumberFormat="1" applyBorder="1" applyAlignment="1">
      <alignment vertical="center"/>
    </xf>
    <xf numFmtId="0" fontId="0" fillId="0" borderId="27" xfId="0" applyBorder="1" applyAlignment="1">
      <alignment horizontal="center" vertical="center"/>
    </xf>
    <xf numFmtId="0" fontId="0" fillId="0" borderId="117" xfId="0" applyBorder="1" applyAlignment="1">
      <alignment horizontal="center" vertical="center"/>
    </xf>
    <xf numFmtId="0" fontId="13" fillId="0" borderId="148" xfId="0" applyFont="1" applyFill="1" applyBorder="1" applyAlignment="1">
      <alignment horizontal="center" vertical="center"/>
    </xf>
    <xf numFmtId="0" fontId="0" fillId="0" borderId="74" xfId="0" applyBorder="1" applyAlignment="1">
      <alignment vertical="center"/>
    </xf>
    <xf numFmtId="0" fontId="36" fillId="0" borderId="75" xfId="0" applyFont="1" applyFill="1" applyBorder="1" applyAlignment="1">
      <alignment vertical="center"/>
    </xf>
    <xf numFmtId="0" fontId="0" fillId="0" borderId="75" xfId="0" applyBorder="1" applyAlignment="1">
      <alignment vertical="center"/>
    </xf>
    <xf numFmtId="0" fontId="36" fillId="0" borderId="144" xfId="0" applyFont="1" applyFill="1" applyBorder="1" applyAlignment="1">
      <alignment vertical="center"/>
    </xf>
    <xf numFmtId="0" fontId="0" fillId="0" borderId="144" xfId="0" applyBorder="1" applyAlignment="1">
      <alignment vertical="center"/>
    </xf>
    <xf numFmtId="0" fontId="35" fillId="0" borderId="30" xfId="0" applyFont="1" applyFill="1" applyBorder="1" applyAlignment="1">
      <alignment vertical="center"/>
    </xf>
    <xf numFmtId="0" fontId="35" fillId="0" borderId="145" xfId="0" applyFont="1" applyFill="1" applyBorder="1" applyAlignment="1">
      <alignment vertical="center"/>
    </xf>
    <xf numFmtId="0" fontId="33" fillId="26" borderId="144" xfId="0" applyFont="1" applyFill="1" applyBorder="1" applyAlignment="1">
      <alignment vertical="center"/>
    </xf>
    <xf numFmtId="0" fontId="34" fillId="26" borderId="145" xfId="0" applyFont="1" applyFill="1" applyBorder="1" applyAlignment="1">
      <alignment vertical="center"/>
    </xf>
    <xf numFmtId="0" fontId="22" fillId="26" borderId="145" xfId="0" applyFont="1" applyFill="1" applyBorder="1" applyAlignment="1">
      <alignment horizontal="center" vertical="center"/>
    </xf>
    <xf numFmtId="167" fontId="16" fillId="26" borderId="146" xfId="0" applyNumberFormat="1" applyFont="1" applyFill="1" applyBorder="1" applyAlignment="1">
      <alignment horizontal="right" vertical="center"/>
    </xf>
    <xf numFmtId="0" fontId="34" fillId="0" borderId="76" xfId="0" applyFont="1" applyBorder="1" applyAlignment="1">
      <alignment vertical="center"/>
    </xf>
    <xf numFmtId="0" fontId="34" fillId="0" borderId="87" xfId="0" applyFont="1" applyBorder="1" applyAlignment="1">
      <alignment vertical="center"/>
    </xf>
    <xf numFmtId="0" fontId="34" fillId="0" borderId="93" xfId="0" applyFont="1" applyBorder="1" applyAlignment="1">
      <alignment vertical="center"/>
    </xf>
    <xf numFmtId="0" fontId="76" fillId="0" borderId="79" xfId="0" applyFont="1" applyBorder="1" applyAlignment="1">
      <alignment vertical="center"/>
    </xf>
    <xf numFmtId="0" fontId="13" fillId="0" borderId="149" xfId="0" applyFont="1" applyFill="1" applyBorder="1" applyAlignment="1">
      <alignment horizontal="center" vertical="center"/>
    </xf>
    <xf numFmtId="167" fontId="0" fillId="0" borderId="75" xfId="0" applyNumberFormat="1" applyBorder="1" applyAlignment="1">
      <alignment horizontal="right" vertical="center"/>
    </xf>
    <xf numFmtId="167" fontId="0" fillId="0" borderId="144" xfId="0" applyNumberFormat="1" applyBorder="1" applyAlignment="1">
      <alignment horizontal="right" vertical="center"/>
    </xf>
    <xf numFmtId="167" fontId="16" fillId="0" borderId="101" xfId="0" applyNumberFormat="1" applyFont="1" applyBorder="1" applyAlignment="1">
      <alignment vertical="center"/>
    </xf>
    <xf numFmtId="167" fontId="16" fillId="0" borderId="146" xfId="0" applyNumberFormat="1" applyFont="1" applyBorder="1" applyAlignment="1">
      <alignment vertical="center"/>
    </xf>
    <xf numFmtId="0" fontId="36" fillId="23" borderId="144" xfId="0" applyFont="1" applyFill="1" applyBorder="1" applyAlignment="1">
      <alignment vertical="center"/>
    </xf>
    <xf numFmtId="0" fontId="35" fillId="23" borderId="145" xfId="0" applyFont="1" applyFill="1" applyBorder="1" applyAlignment="1">
      <alignment vertical="center"/>
    </xf>
    <xf numFmtId="0" fontId="22" fillId="23" borderId="145" xfId="0" applyFont="1" applyFill="1" applyBorder="1" applyAlignment="1">
      <alignment horizontal="center" vertical="center"/>
    </xf>
    <xf numFmtId="167" fontId="16" fillId="23" borderId="146" xfId="0" applyNumberFormat="1" applyFont="1" applyFill="1" applyBorder="1" applyAlignment="1">
      <alignment horizontal="right" vertical="center"/>
    </xf>
    <xf numFmtId="0" fontId="36" fillId="26" borderId="144" xfId="0" applyFont="1" applyFill="1" applyBorder="1" applyAlignment="1">
      <alignment vertical="center"/>
    </xf>
    <xf numFmtId="0" fontId="35" fillId="26" borderId="145" xfId="0" applyFont="1" applyFill="1" applyBorder="1" applyAlignment="1">
      <alignment vertical="center"/>
    </xf>
    <xf numFmtId="0" fontId="0" fillId="23" borderId="0" xfId="0" applyFill="1" applyAlignment="1">
      <alignment vertical="center"/>
    </xf>
    <xf numFmtId="0" fontId="0" fillId="23" borderId="0" xfId="0" applyFill="1" applyBorder="1" applyAlignment="1">
      <alignment horizontal="center" vertical="center"/>
    </xf>
    <xf numFmtId="0" fontId="0" fillId="23" borderId="47" xfId="0" applyFill="1" applyBorder="1" applyAlignment="1">
      <alignment horizontal="center" vertical="center"/>
    </xf>
    <xf numFmtId="0" fontId="14" fillId="31" borderId="120" xfId="0" applyFont="1" applyFill="1" applyBorder="1" applyAlignment="1">
      <alignment horizontal="center" vertical="center"/>
    </xf>
    <xf numFmtId="0" fontId="14" fillId="31" borderId="91" xfId="0" applyFont="1" applyFill="1" applyBorder="1" applyAlignment="1">
      <alignment horizontal="center" vertical="center"/>
    </xf>
    <xf numFmtId="0" fontId="14" fillId="31" borderId="142" xfId="0" applyFont="1" applyFill="1" applyBorder="1" applyAlignment="1">
      <alignment horizontal="center" vertical="center"/>
    </xf>
    <xf numFmtId="0" fontId="0" fillId="33" borderId="1" xfId="0" applyFill="1" applyBorder="1" applyAlignment="1">
      <alignment horizontal="center" vertical="center"/>
    </xf>
    <xf numFmtId="0" fontId="0" fillId="0" borderId="30" xfId="0" applyBorder="1" applyAlignment="1">
      <alignment vertical="center"/>
    </xf>
    <xf numFmtId="0" fontId="77" fillId="0" borderId="30" xfId="0" applyFont="1" applyBorder="1" applyAlignment="1">
      <alignment vertical="center"/>
    </xf>
    <xf numFmtId="2" fontId="0" fillId="0" borderId="102" xfId="0" applyNumberFormat="1" applyBorder="1" applyAlignment="1">
      <alignment vertical="center"/>
    </xf>
    <xf numFmtId="0" fontId="72" fillId="2" borderId="1" xfId="0" applyFont="1" applyFill="1" applyBorder="1" applyAlignment="1">
      <alignment horizontal="center" vertical="center" wrapText="1"/>
    </xf>
    <xf numFmtId="0" fontId="0" fillId="0" borderId="130" xfId="0" applyBorder="1" applyAlignment="1">
      <alignment vertical="center"/>
    </xf>
    <xf numFmtId="0" fontId="0" fillId="0" borderId="150" xfId="0" applyBorder="1" applyAlignment="1">
      <alignment vertical="center"/>
    </xf>
    <xf numFmtId="0" fontId="72" fillId="0" borderId="67" xfId="0" applyFont="1" applyBorder="1" applyAlignment="1">
      <alignment vertical="center"/>
    </xf>
    <xf numFmtId="0" fontId="72" fillId="5" borderId="0" xfId="0" applyFont="1" applyFill="1" applyAlignment="1">
      <alignment horizontal="right" vertical="center"/>
    </xf>
    <xf numFmtId="0" fontId="72" fillId="0" borderId="0" xfId="0" applyFont="1" applyAlignment="1">
      <alignment horizontal="right" vertical="center"/>
    </xf>
    <xf numFmtId="0" fontId="72" fillId="0" borderId="60" xfId="0" applyFont="1" applyBorder="1" applyAlignment="1">
      <alignment horizontal="center" vertical="center"/>
    </xf>
    <xf numFmtId="0" fontId="0" fillId="5" borderId="99" xfId="0" applyFill="1" applyBorder="1" applyAlignment="1">
      <alignment vertical="center"/>
    </xf>
    <xf numFmtId="0" fontId="0" fillId="5" borderId="100" xfId="0" applyFill="1" applyBorder="1" applyAlignment="1">
      <alignment vertical="center"/>
    </xf>
    <xf numFmtId="0" fontId="13" fillId="17" borderId="109" xfId="0" applyFont="1" applyFill="1" applyBorder="1" applyAlignment="1">
      <alignment horizontal="center" vertical="center"/>
    </xf>
    <xf numFmtId="0" fontId="27" fillId="0" borderId="43" xfId="0" applyFont="1" applyFill="1" applyBorder="1" applyAlignment="1">
      <alignment horizontal="center" vertical="center"/>
    </xf>
    <xf numFmtId="0" fontId="17" fillId="2" borderId="222" xfId="0" applyFont="1" applyFill="1" applyBorder="1" applyAlignment="1">
      <alignment horizontal="right" vertical="center"/>
    </xf>
    <xf numFmtId="0" fontId="27" fillId="0" borderId="25" xfId="0" applyFont="1" applyFill="1" applyBorder="1" applyAlignment="1">
      <alignment horizontal="center" vertical="center"/>
    </xf>
    <xf numFmtId="0" fontId="27" fillId="0" borderId="66" xfId="0" applyFont="1" applyFill="1" applyBorder="1" applyAlignment="1">
      <alignment horizontal="center" vertical="center"/>
    </xf>
    <xf numFmtId="0" fontId="86" fillId="0" borderId="0" xfId="0" applyFont="1" applyAlignment="1">
      <alignment horizontal="center" vertical="center"/>
    </xf>
    <xf numFmtId="0" fontId="86" fillId="0" borderId="1" xfId="0" applyFont="1" applyBorder="1" applyAlignment="1">
      <alignment horizontal="center" vertical="center"/>
    </xf>
    <xf numFmtId="0" fontId="87" fillId="0" borderId="1" xfId="0" applyFont="1" applyBorder="1" applyAlignment="1">
      <alignment horizontal="center" vertical="center"/>
    </xf>
    <xf numFmtId="0" fontId="86" fillId="0" borderId="5" xfId="0" applyFont="1" applyBorder="1" applyAlignment="1">
      <alignment horizontal="center" vertical="center"/>
    </xf>
    <xf numFmtId="0" fontId="73" fillId="35" borderId="226" xfId="0" applyFont="1" applyFill="1" applyBorder="1" applyAlignment="1">
      <alignment horizontal="center" vertical="center" wrapText="1"/>
    </xf>
    <xf numFmtId="0" fontId="73" fillId="35" borderId="59" xfId="0" applyFont="1" applyFill="1" applyBorder="1" applyAlignment="1">
      <alignment horizontal="center" vertical="center" wrapText="1"/>
    </xf>
    <xf numFmtId="0" fontId="73" fillId="35" borderId="64" xfId="0" applyFont="1" applyFill="1" applyBorder="1" applyAlignment="1">
      <alignment horizontal="center" vertical="center" wrapText="1"/>
    </xf>
    <xf numFmtId="0" fontId="84" fillId="0" borderId="5" xfId="0" applyFont="1" applyBorder="1" applyAlignment="1">
      <alignment horizontal="center" vertical="center"/>
    </xf>
    <xf numFmtId="0" fontId="84" fillId="0" borderId="1" xfId="0" applyFont="1" applyBorder="1" applyAlignment="1">
      <alignment horizontal="center" vertical="center"/>
    </xf>
    <xf numFmtId="0" fontId="84" fillId="0" borderId="67" xfId="0" applyFont="1" applyBorder="1" applyAlignment="1">
      <alignment horizontal="center" vertical="center"/>
    </xf>
    <xf numFmtId="0" fontId="84" fillId="0" borderId="225" xfId="0" applyFont="1" applyBorder="1" applyAlignment="1">
      <alignment horizontal="center" vertical="center"/>
    </xf>
    <xf numFmtId="0" fontId="84" fillId="0" borderId="130" xfId="0" applyFont="1" applyBorder="1" applyAlignment="1">
      <alignment horizontal="center" vertical="center"/>
    </xf>
    <xf numFmtId="0" fontId="84" fillId="0" borderId="150" xfId="0" applyFont="1" applyBorder="1" applyAlignment="1">
      <alignment horizontal="center" vertical="center"/>
    </xf>
    <xf numFmtId="0" fontId="83" fillId="0" borderId="115" xfId="0" applyFont="1" applyBorder="1" applyAlignment="1">
      <alignment horizontal="center" vertical="center"/>
    </xf>
    <xf numFmtId="0" fontId="83" fillId="0" borderId="80" xfId="0" applyFont="1" applyBorder="1" applyAlignment="1">
      <alignment horizontal="center" vertical="center"/>
    </xf>
    <xf numFmtId="0" fontId="83" fillId="0" borderId="70" xfId="0" applyFont="1" applyBorder="1" applyAlignment="1">
      <alignment horizontal="center" vertical="center"/>
    </xf>
    <xf numFmtId="168" fontId="83" fillId="0" borderId="5" xfId="0" applyNumberFormat="1" applyFont="1" applyBorder="1" applyAlignment="1">
      <alignment horizontal="center" vertical="center"/>
    </xf>
    <xf numFmtId="0" fontId="41" fillId="5" borderId="0" xfId="0" applyFont="1" applyFill="1" applyAlignment="1">
      <alignment horizontal="center" vertical="center"/>
    </xf>
    <xf numFmtId="0" fontId="0" fillId="2" borderId="77" xfId="0" applyFont="1" applyFill="1" applyBorder="1" applyAlignment="1">
      <alignment horizontal="center" vertical="center"/>
    </xf>
    <xf numFmtId="0" fontId="25" fillId="23" borderId="0" xfId="0" applyFont="1" applyFill="1" applyBorder="1" applyAlignment="1">
      <alignment horizontal="center" vertical="center"/>
    </xf>
    <xf numFmtId="0" fontId="4" fillId="32" borderId="1" xfId="0" applyFont="1" applyFill="1" applyBorder="1" applyAlignment="1">
      <alignment vertical="center"/>
    </xf>
    <xf numFmtId="0" fontId="55" fillId="32" borderId="1" xfId="0" applyFont="1" applyFill="1" applyBorder="1" applyAlignment="1">
      <alignment vertical="center"/>
    </xf>
    <xf numFmtId="0" fontId="4" fillId="32" borderId="1" xfId="0" applyFont="1" applyFill="1" applyBorder="1" applyAlignment="1">
      <alignment horizontal="center" vertical="center"/>
    </xf>
    <xf numFmtId="165" fontId="8" fillId="32" borderId="13" xfId="0" applyNumberFormat="1" applyFont="1" applyFill="1" applyBorder="1" applyAlignment="1">
      <alignment horizontal="right" vertical="center"/>
    </xf>
    <xf numFmtId="165" fontId="8" fillId="32" borderId="2" xfId="0" applyNumberFormat="1" applyFont="1" applyFill="1" applyBorder="1" applyAlignment="1">
      <alignment horizontal="right" vertical="center"/>
    </xf>
    <xf numFmtId="0" fontId="7" fillId="32" borderId="1" xfId="0" applyFont="1" applyFill="1" applyBorder="1" applyAlignment="1">
      <alignment vertical="center"/>
    </xf>
    <xf numFmtId="165" fontId="89" fillId="32" borderId="13" xfId="0" applyNumberFormat="1" applyFont="1" applyFill="1" applyBorder="1" applyAlignment="1">
      <alignment horizontal="right" vertical="center"/>
    </xf>
    <xf numFmtId="0" fontId="4" fillId="0" borderId="227" xfId="0" applyFont="1" applyBorder="1" applyAlignment="1">
      <alignment horizontal="right" vertical="center"/>
    </xf>
    <xf numFmtId="0" fontId="4" fillId="0" borderId="228" xfId="0" applyFont="1" applyBorder="1" applyAlignment="1">
      <alignment vertical="center"/>
    </xf>
    <xf numFmtId="0" fontId="9" fillId="0" borderId="228" xfId="0" applyFont="1" applyBorder="1" applyAlignment="1">
      <alignment vertical="center"/>
    </xf>
    <xf numFmtId="0" fontId="4" fillId="0" borderId="228" xfId="0" applyFont="1" applyBorder="1" applyAlignment="1">
      <alignment horizontal="center" vertical="center"/>
    </xf>
    <xf numFmtId="165" fontId="8" fillId="0" borderId="229" xfId="0" applyNumberFormat="1" applyFont="1" applyBorder="1" applyAlignment="1">
      <alignment horizontal="right" vertical="center"/>
    </xf>
    <xf numFmtId="0" fontId="7" fillId="0" borderId="39" xfId="0" applyFont="1" applyBorder="1" applyAlignment="1">
      <alignment vertical="center"/>
    </xf>
    <xf numFmtId="0" fontId="4" fillId="0" borderId="230" xfId="0" applyFont="1" applyBorder="1" applyAlignment="1">
      <alignment horizontal="right" vertical="center"/>
    </xf>
    <xf numFmtId="0" fontId="4" fillId="0" borderId="231" xfId="0" applyFont="1" applyBorder="1" applyAlignment="1">
      <alignment vertical="center"/>
    </xf>
    <xf numFmtId="0" fontId="7" fillId="0" borderId="231" xfId="0" applyFont="1" applyBorder="1" applyAlignment="1">
      <alignment vertical="center"/>
    </xf>
    <xf numFmtId="0" fontId="4" fillId="0" borderId="231" xfId="0" applyFont="1" applyBorder="1" applyAlignment="1">
      <alignment horizontal="center" vertical="center"/>
    </xf>
    <xf numFmtId="165" fontId="8" fillId="0" borderId="232" xfId="0" applyNumberFormat="1" applyFont="1" applyBorder="1" applyAlignment="1">
      <alignment vertical="center"/>
    </xf>
    <xf numFmtId="9" fontId="4" fillId="0" borderId="0" xfId="1" applyFont="1" applyAlignment="1">
      <alignment vertical="center"/>
    </xf>
    <xf numFmtId="0" fontId="72" fillId="5" borderId="0" xfId="0" applyFont="1" applyFill="1" applyBorder="1" applyAlignment="1">
      <alignment vertical="center"/>
    </xf>
    <xf numFmtId="0" fontId="0" fillId="0" borderId="130" xfId="0" applyBorder="1" applyAlignment="1">
      <alignment horizontal="center" vertical="center"/>
    </xf>
    <xf numFmtId="0" fontId="0" fillId="0" borderId="150" xfId="0" applyBorder="1" applyAlignment="1">
      <alignment horizontal="center" vertical="center"/>
    </xf>
    <xf numFmtId="0" fontId="73" fillId="0" borderId="30" xfId="0" applyFont="1" applyBorder="1" applyAlignment="1">
      <alignment vertical="center"/>
    </xf>
    <xf numFmtId="0" fontId="0" fillId="0" borderId="225" xfId="0" applyBorder="1" applyAlignment="1">
      <alignment horizontal="center" vertical="center"/>
    </xf>
    <xf numFmtId="0" fontId="0" fillId="0" borderId="226" xfId="0" applyBorder="1" applyAlignment="1">
      <alignment horizontal="center" vertical="center"/>
    </xf>
    <xf numFmtId="0" fontId="77" fillId="0" borderId="5" xfId="0" applyFont="1" applyBorder="1" applyAlignment="1">
      <alignment horizontal="center" vertical="center"/>
    </xf>
    <xf numFmtId="0" fontId="77" fillId="0" borderId="1" xfId="0" applyFont="1" applyBorder="1" applyAlignment="1">
      <alignment horizontal="center" vertical="center"/>
    </xf>
    <xf numFmtId="0" fontId="77" fillId="0" borderId="67" xfId="0" applyFont="1" applyBorder="1" applyAlignment="1">
      <alignment horizontal="center" vertical="center"/>
    </xf>
    <xf numFmtId="9" fontId="72" fillId="0" borderId="5" xfId="1" applyFont="1" applyBorder="1" applyAlignment="1">
      <alignment horizontal="center" vertical="center"/>
    </xf>
    <xf numFmtId="9" fontId="72" fillId="0" borderId="1" xfId="1" applyFont="1" applyBorder="1" applyAlignment="1">
      <alignment horizontal="center" vertical="center"/>
    </xf>
    <xf numFmtId="9" fontId="72" fillId="0" borderId="67" xfId="1" applyFont="1" applyBorder="1" applyAlignment="1">
      <alignment horizontal="center" vertical="center"/>
    </xf>
    <xf numFmtId="9" fontId="72" fillId="0" borderId="115" xfId="1" applyFont="1" applyBorder="1" applyAlignment="1">
      <alignment horizontal="center" vertical="center"/>
    </xf>
    <xf numFmtId="9" fontId="72" fillId="0" borderId="80" xfId="1" applyFont="1" applyBorder="1" applyAlignment="1">
      <alignment horizontal="center" vertical="center"/>
    </xf>
    <xf numFmtId="9" fontId="72" fillId="0" borderId="70" xfId="1" applyFont="1" applyBorder="1" applyAlignment="1">
      <alignment horizontal="center" vertical="center"/>
    </xf>
    <xf numFmtId="0" fontId="41" fillId="5" borderId="0" xfId="0" applyFont="1" applyFill="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41" fillId="5" borderId="0" xfId="0" applyFont="1" applyFill="1" applyAlignment="1">
      <alignment horizontal="center" vertical="center"/>
    </xf>
    <xf numFmtId="0" fontId="14" fillId="0" borderId="73" xfId="0" applyFont="1" applyBorder="1" applyAlignment="1">
      <alignment vertical="center"/>
    </xf>
    <xf numFmtId="0" fontId="14" fillId="0" borderId="59" xfId="0" applyFont="1" applyBorder="1" applyAlignment="1">
      <alignment vertical="center"/>
    </xf>
    <xf numFmtId="0" fontId="0" fillId="2" borderId="77" xfId="0" applyFont="1" applyFill="1" applyBorder="1" applyAlignment="1">
      <alignment horizontal="center" vertical="center"/>
    </xf>
    <xf numFmtId="0" fontId="14" fillId="0" borderId="185" xfId="0" applyFont="1" applyBorder="1" applyAlignment="1">
      <alignment vertical="center"/>
    </xf>
    <xf numFmtId="0" fontId="14" fillId="0" borderId="186" xfId="0" applyFont="1" applyBorder="1" applyAlignment="1">
      <alignment vertical="center"/>
    </xf>
    <xf numFmtId="0" fontId="14" fillId="0" borderId="62" xfId="0" applyFont="1" applyBorder="1" applyAlignment="1">
      <alignment vertical="center"/>
    </xf>
    <xf numFmtId="0" fontId="14" fillId="0" borderId="74" xfId="0" applyFont="1" applyBorder="1" applyAlignment="1">
      <alignment vertical="center"/>
    </xf>
    <xf numFmtId="0" fontId="14" fillId="0" borderId="58" xfId="0" applyFont="1" applyBorder="1" applyAlignment="1">
      <alignment vertical="center"/>
    </xf>
    <xf numFmtId="0" fontId="14" fillId="0" borderId="183" xfId="0" applyFont="1" applyBorder="1" applyAlignment="1">
      <alignment vertical="center"/>
    </xf>
    <xf numFmtId="0" fontId="14" fillId="0" borderId="184" xfId="0" applyFont="1" applyBorder="1" applyAlignment="1">
      <alignment vertical="center"/>
    </xf>
    <xf numFmtId="0" fontId="13" fillId="2" borderId="27" xfId="0" applyFont="1" applyFill="1" applyBorder="1" applyAlignment="1">
      <alignment horizontal="center" vertical="center"/>
    </xf>
    <xf numFmtId="0" fontId="69" fillId="0" borderId="124" xfId="0" applyFont="1" applyBorder="1" applyAlignment="1">
      <alignment horizontal="center" vertical="center"/>
    </xf>
    <xf numFmtId="0" fontId="43" fillId="5" borderId="0" xfId="0" applyFont="1" applyFill="1" applyAlignment="1">
      <alignment vertical="center"/>
    </xf>
    <xf numFmtId="0" fontId="4" fillId="0" borderId="237" xfId="0" applyFont="1" applyBorder="1" applyAlignment="1">
      <alignment horizontal="right" vertical="center"/>
    </xf>
    <xf numFmtId="0" fontId="4" fillId="0" borderId="238" xfId="0" applyFont="1" applyBorder="1" applyAlignment="1">
      <alignment vertical="center"/>
    </xf>
    <xf numFmtId="0" fontId="7" fillId="0" borderId="238" xfId="0" applyFont="1" applyBorder="1" applyAlignment="1">
      <alignment vertical="center"/>
    </xf>
    <xf numFmtId="0" fontId="4" fillId="0" borderId="238" xfId="0" applyFont="1" applyBorder="1" applyAlignment="1">
      <alignment horizontal="center" vertical="center"/>
    </xf>
    <xf numFmtId="165" fontId="8" fillId="0" borderId="239" xfId="0" applyNumberFormat="1" applyFont="1" applyBorder="1" applyAlignment="1">
      <alignment vertical="center"/>
    </xf>
    <xf numFmtId="0" fontId="4" fillId="0" borderId="240" xfId="0" applyFont="1" applyBorder="1" applyAlignment="1">
      <alignment horizontal="right" vertical="center"/>
    </xf>
    <xf numFmtId="0" fontId="4" fillId="0" borderId="241" xfId="0" applyFont="1" applyBorder="1" applyAlignment="1">
      <alignment vertical="center"/>
    </xf>
    <xf numFmtId="0" fontId="7" fillId="0" borderId="241" xfId="0" applyFont="1" applyBorder="1" applyAlignment="1">
      <alignment vertical="center"/>
    </xf>
    <xf numFmtId="0" fontId="4" fillId="0" borderId="241" xfId="0" applyFont="1" applyBorder="1" applyAlignment="1">
      <alignment horizontal="center" vertical="center"/>
    </xf>
    <xf numFmtId="165" fontId="8" fillId="0" borderId="242" xfId="0" applyNumberFormat="1" applyFont="1" applyBorder="1" applyAlignment="1">
      <alignment vertical="center"/>
    </xf>
    <xf numFmtId="0" fontId="4" fillId="0" borderId="243" xfId="0" applyFont="1" applyBorder="1" applyAlignment="1">
      <alignment horizontal="right" vertical="center"/>
    </xf>
    <xf numFmtId="165" fontId="8" fillId="0" borderId="244" xfId="0" applyNumberFormat="1" applyFont="1" applyBorder="1" applyAlignment="1">
      <alignment vertical="center"/>
    </xf>
    <xf numFmtId="0" fontId="4" fillId="0" borderId="245" xfId="0" applyFont="1" applyBorder="1" applyAlignment="1">
      <alignment horizontal="right" vertical="center"/>
    </xf>
    <xf numFmtId="0" fontId="4" fillId="0" borderId="246" xfId="0" applyFont="1" applyBorder="1" applyAlignment="1">
      <alignment vertical="center"/>
    </xf>
    <xf numFmtId="0" fontId="5" fillId="0" borderId="246" xfId="0" applyFont="1" applyBorder="1" applyAlignment="1">
      <alignment vertical="center"/>
    </xf>
    <xf numFmtId="0" fontId="4" fillId="0" borderId="246" xfId="0" applyFont="1" applyBorder="1" applyAlignment="1">
      <alignment horizontal="center" vertical="center"/>
    </xf>
    <xf numFmtId="165" fontId="8" fillId="0" borderId="247" xfId="0" applyNumberFormat="1" applyFont="1" applyBorder="1" applyAlignment="1">
      <alignment vertical="center"/>
    </xf>
    <xf numFmtId="0" fontId="4" fillId="0" borderId="248" xfId="0" applyFont="1" applyBorder="1" applyAlignment="1">
      <alignment horizontal="right" vertical="center"/>
    </xf>
    <xf numFmtId="165" fontId="8" fillId="0" borderId="249" xfId="0" applyNumberFormat="1" applyFont="1" applyBorder="1" applyAlignment="1">
      <alignment horizontal="right" vertical="center"/>
    </xf>
    <xf numFmtId="165" fontId="8" fillId="0" borderId="249" xfId="0" applyNumberFormat="1" applyFont="1" applyBorder="1" applyAlignment="1">
      <alignment vertical="center"/>
    </xf>
    <xf numFmtId="0" fontId="4" fillId="0" borderId="250" xfId="0" applyFont="1" applyBorder="1" applyAlignment="1">
      <alignment horizontal="right" vertical="center"/>
    </xf>
    <xf numFmtId="0" fontId="4" fillId="0" borderId="251" xfId="0" applyFont="1" applyBorder="1" applyAlignment="1">
      <alignment vertical="center"/>
    </xf>
    <xf numFmtId="0" fontId="5" fillId="0" borderId="251" xfId="0" applyFont="1" applyBorder="1" applyAlignment="1">
      <alignment vertical="center"/>
    </xf>
    <xf numFmtId="0" fontId="4" fillId="0" borderId="251" xfId="0" applyFont="1" applyBorder="1" applyAlignment="1">
      <alignment horizontal="center" vertical="center"/>
    </xf>
    <xf numFmtId="165" fontId="8" fillId="0" borderId="252" xfId="0" applyNumberFormat="1" applyFont="1" applyBorder="1" applyAlignment="1">
      <alignment vertical="center"/>
    </xf>
    <xf numFmtId="0" fontId="4" fillId="23" borderId="24" xfId="0" applyFont="1" applyFill="1" applyBorder="1" applyAlignment="1">
      <alignment horizontal="right" vertical="center"/>
    </xf>
    <xf numFmtId="0" fontId="4" fillId="23" borderId="24" xfId="0" applyFont="1" applyFill="1" applyBorder="1" applyAlignment="1">
      <alignment vertical="center"/>
    </xf>
    <xf numFmtId="0" fontId="4" fillId="23" borderId="24" xfId="0" applyFont="1" applyFill="1" applyBorder="1" applyAlignment="1">
      <alignment horizontal="center" vertical="center"/>
    </xf>
    <xf numFmtId="165" fontId="8" fillId="23" borderId="24" xfId="0" applyNumberFormat="1" applyFont="1" applyFill="1" applyBorder="1" applyAlignment="1">
      <alignment vertical="center"/>
    </xf>
    <xf numFmtId="0" fontId="4" fillId="23" borderId="253" xfId="0" applyFont="1" applyFill="1" applyBorder="1" applyAlignment="1">
      <alignment horizontal="right" vertical="center"/>
    </xf>
    <xf numFmtId="0" fontId="4" fillId="23" borderId="253" xfId="0" applyFont="1" applyFill="1" applyBorder="1" applyAlignment="1">
      <alignment vertical="center"/>
    </xf>
    <xf numFmtId="0" fontId="5" fillId="23" borderId="253" xfId="0" applyFont="1" applyFill="1" applyBorder="1" applyAlignment="1">
      <alignment vertical="center"/>
    </xf>
    <xf numFmtId="0" fontId="4" fillId="23" borderId="253" xfId="0" applyFont="1" applyFill="1" applyBorder="1" applyAlignment="1">
      <alignment horizontal="center" vertical="center"/>
    </xf>
    <xf numFmtId="165" fontId="8" fillId="23" borderId="253" xfId="0" applyNumberFormat="1" applyFont="1" applyFill="1" applyBorder="1" applyAlignment="1">
      <alignment vertical="center"/>
    </xf>
    <xf numFmtId="0" fontId="4" fillId="23" borderId="95" xfId="0" applyFont="1" applyFill="1" applyBorder="1" applyAlignment="1">
      <alignment horizontal="right" vertical="center"/>
    </xf>
    <xf numFmtId="0" fontId="4" fillId="23" borderId="30" xfId="0" applyFont="1" applyFill="1" applyBorder="1" applyAlignment="1">
      <alignment vertical="center"/>
    </xf>
    <xf numFmtId="0" fontId="7" fillId="23" borderId="30" xfId="0" applyFont="1" applyFill="1" applyBorder="1" applyAlignment="1">
      <alignment vertical="center"/>
    </xf>
    <xf numFmtId="0" fontId="4" fillId="23" borderId="30" xfId="0" applyFont="1" applyFill="1" applyBorder="1" applyAlignment="1">
      <alignment horizontal="center" vertical="center"/>
    </xf>
    <xf numFmtId="165" fontId="8" fillId="23" borderId="32" xfId="0" applyNumberFormat="1" applyFont="1" applyFill="1" applyBorder="1" applyAlignment="1">
      <alignment horizontal="right" vertical="center"/>
    </xf>
    <xf numFmtId="0" fontId="4" fillId="5" borderId="254" xfId="0" applyFont="1" applyFill="1" applyBorder="1" applyAlignment="1">
      <alignment vertical="center"/>
    </xf>
    <xf numFmtId="0" fontId="4" fillId="0" borderId="254" xfId="0" applyFont="1" applyBorder="1" applyAlignment="1">
      <alignment vertical="center"/>
    </xf>
    <xf numFmtId="0" fontId="4" fillId="0" borderId="255" xfId="0" applyFont="1" applyBorder="1" applyAlignment="1">
      <alignment vertical="center"/>
    </xf>
    <xf numFmtId="0" fontId="7" fillId="4" borderId="256" xfId="0" applyFont="1" applyFill="1" applyBorder="1" applyAlignment="1">
      <alignment horizontal="right" vertical="center"/>
    </xf>
    <xf numFmtId="0" fontId="10" fillId="4" borderId="168" xfId="0" applyFont="1" applyFill="1" applyBorder="1" applyAlignment="1">
      <alignment horizontal="center" vertical="center"/>
    </xf>
    <xf numFmtId="165" fontId="8" fillId="23" borderId="170" xfId="0" applyNumberFormat="1" applyFont="1" applyFill="1" applyBorder="1" applyAlignment="1">
      <alignment horizontal="right" vertical="center"/>
    </xf>
    <xf numFmtId="165" fontId="8" fillId="23" borderId="37" xfId="0" applyNumberFormat="1" applyFont="1" applyFill="1" applyBorder="1" applyAlignment="1">
      <alignment horizontal="right" vertical="center"/>
    </xf>
    <xf numFmtId="0" fontId="4" fillId="2" borderId="257" xfId="0" applyFont="1" applyFill="1" applyBorder="1" applyAlignment="1">
      <alignment horizontal="center" vertical="center"/>
    </xf>
    <xf numFmtId="0" fontId="4" fillId="7" borderId="258" xfId="0" applyFont="1" applyFill="1" applyBorder="1" applyAlignment="1">
      <alignment horizontal="right" vertical="center"/>
    </xf>
    <xf numFmtId="0" fontId="4" fillId="8" borderId="258" xfId="0" applyFont="1" applyFill="1" applyBorder="1" applyAlignment="1">
      <alignment horizontal="right" vertical="center"/>
    </xf>
    <xf numFmtId="0" fontId="4" fillId="9" borderId="258" xfId="0" applyFont="1" applyFill="1" applyBorder="1" applyAlignment="1">
      <alignment horizontal="right" vertical="center"/>
    </xf>
    <xf numFmtId="0" fontId="4" fillId="23" borderId="259" xfId="0" applyFont="1" applyFill="1" applyBorder="1" applyAlignment="1">
      <alignment horizontal="right" vertical="center"/>
    </xf>
    <xf numFmtId="0" fontId="4" fillId="23" borderId="258" xfId="0" applyFont="1" applyFill="1" applyBorder="1" applyAlignment="1">
      <alignment horizontal="right" vertical="center"/>
    </xf>
    <xf numFmtId="0" fontId="4" fillId="23" borderId="1" xfId="0" applyFont="1" applyFill="1" applyBorder="1" applyAlignment="1">
      <alignment vertical="center"/>
    </xf>
    <xf numFmtId="0" fontId="4" fillId="4" borderId="260" xfId="0" applyFont="1" applyFill="1" applyBorder="1" applyAlignment="1">
      <alignment vertical="center"/>
    </xf>
    <xf numFmtId="0" fontId="94" fillId="0" borderId="0" xfId="0" applyFont="1" applyAlignment="1">
      <alignment vertical="center"/>
    </xf>
    <xf numFmtId="3" fontId="17" fillId="2" borderId="91" xfId="0" applyNumberFormat="1" applyFont="1" applyFill="1" applyBorder="1" applyAlignment="1">
      <alignment horizontal="right" vertical="center"/>
    </xf>
    <xf numFmtId="3" fontId="17" fillId="2" borderId="223" xfId="0" applyNumberFormat="1" applyFont="1" applyFill="1" applyBorder="1" applyAlignment="1">
      <alignment horizontal="right" vertical="center"/>
    </xf>
    <xf numFmtId="0" fontId="0" fillId="27" borderId="130" xfId="0" applyFill="1" applyBorder="1" applyAlignment="1">
      <alignment vertical="center"/>
    </xf>
    <xf numFmtId="0" fontId="0" fillId="27" borderId="1" xfId="0" applyFill="1" applyBorder="1" applyAlignment="1">
      <alignment vertical="center"/>
    </xf>
    <xf numFmtId="0" fontId="72" fillId="0" borderId="30" xfId="0" applyFont="1" applyBorder="1" applyAlignment="1">
      <alignment vertical="center"/>
    </xf>
    <xf numFmtId="47" fontId="0" fillId="0" borderId="75" xfId="0" applyNumberFormat="1" applyBorder="1" applyAlignment="1">
      <alignment vertical="center"/>
    </xf>
    <xf numFmtId="47" fontId="0" fillId="0" borderId="62" xfId="0" applyNumberFormat="1" applyBorder="1" applyAlignment="1">
      <alignment vertical="center"/>
    </xf>
    <xf numFmtId="0" fontId="33" fillId="38" borderId="62" xfId="0" applyFont="1" applyFill="1" applyBorder="1" applyAlignment="1">
      <alignment vertical="center"/>
    </xf>
    <xf numFmtId="0" fontId="34" fillId="38" borderId="71" xfId="0" applyFont="1" applyFill="1" applyBorder="1" applyAlignment="1">
      <alignment vertical="center"/>
    </xf>
    <xf numFmtId="0" fontId="0" fillId="38" borderId="60" xfId="0" applyFill="1" applyBorder="1" applyAlignment="1">
      <alignment horizontal="center" vertical="center"/>
    </xf>
    <xf numFmtId="164" fontId="16" fillId="38" borderId="61" xfId="0" applyNumberFormat="1" applyFont="1" applyFill="1" applyBorder="1" applyAlignment="1">
      <alignment vertical="center"/>
    </xf>
    <xf numFmtId="0" fontId="14" fillId="23" borderId="58" xfId="0" applyFont="1" applyFill="1" applyBorder="1" applyAlignment="1">
      <alignment vertical="center"/>
    </xf>
    <xf numFmtId="0" fontId="14" fillId="0" borderId="58" xfId="0" applyFont="1" applyFill="1" applyBorder="1" applyAlignment="1">
      <alignment vertical="center"/>
    </xf>
    <xf numFmtId="0" fontId="14" fillId="32" borderId="58" xfId="0" applyFont="1" applyFill="1" applyBorder="1" applyAlignment="1">
      <alignment vertical="center"/>
    </xf>
    <xf numFmtId="0" fontId="14" fillId="23" borderId="97" xfId="0" applyFont="1" applyFill="1" applyBorder="1" applyAlignment="1">
      <alignment vertical="center"/>
    </xf>
    <xf numFmtId="0" fontId="14" fillId="0" borderId="59" xfId="0" applyFont="1" applyFill="1" applyBorder="1" applyAlignment="1">
      <alignment vertical="center"/>
    </xf>
    <xf numFmtId="0" fontId="14" fillId="5" borderId="59" xfId="0" applyFont="1" applyFill="1" applyBorder="1" applyAlignment="1">
      <alignment vertical="center"/>
    </xf>
    <xf numFmtId="0" fontId="14" fillId="23" borderId="59" xfId="0" applyFont="1" applyFill="1" applyBorder="1" applyAlignment="1">
      <alignment vertical="center"/>
    </xf>
    <xf numFmtId="0" fontId="14" fillId="32" borderId="59" xfId="0" applyFont="1" applyFill="1" applyBorder="1" applyAlignment="1">
      <alignment vertical="center"/>
    </xf>
    <xf numFmtId="0" fontId="14" fillId="23" borderId="96" xfId="0" applyFont="1" applyFill="1" applyBorder="1" applyAlignment="1">
      <alignment vertical="center"/>
    </xf>
    <xf numFmtId="0" fontId="14" fillId="5" borderId="58" xfId="0" applyFont="1" applyFill="1" applyBorder="1" applyAlignment="1">
      <alignment vertical="center"/>
    </xf>
    <xf numFmtId="0" fontId="14" fillId="0" borderId="96" xfId="0" applyFont="1" applyFill="1" applyBorder="1" applyAlignment="1">
      <alignment vertical="center"/>
    </xf>
    <xf numFmtId="0" fontId="14" fillId="32" borderId="97" xfId="0" applyFont="1" applyFill="1" applyBorder="1" applyAlignment="1">
      <alignment vertical="center"/>
    </xf>
    <xf numFmtId="0" fontId="14" fillId="0" borderId="97" xfId="0" applyFont="1" applyFill="1" applyBorder="1" applyAlignment="1">
      <alignment vertical="center"/>
    </xf>
    <xf numFmtId="0" fontId="14" fillId="0" borderId="186" xfId="0" applyFont="1" applyFill="1" applyBorder="1" applyAlignment="1">
      <alignment vertical="center"/>
    </xf>
    <xf numFmtId="0" fontId="14" fillId="5" borderId="186" xfId="0" applyFont="1" applyFill="1" applyBorder="1" applyAlignment="1">
      <alignment vertical="center"/>
    </xf>
    <xf numFmtId="0" fontId="14" fillId="32" borderId="186" xfId="0" applyFont="1" applyFill="1" applyBorder="1" applyAlignment="1">
      <alignment vertical="center"/>
    </xf>
    <xf numFmtId="0" fontId="14" fillId="0" borderId="116" xfId="0" applyFont="1" applyFill="1" applyBorder="1" applyAlignment="1">
      <alignment vertical="center"/>
    </xf>
    <xf numFmtId="0" fontId="14" fillId="6" borderId="265" xfId="0" applyFont="1" applyFill="1" applyBorder="1" applyAlignment="1">
      <alignment vertical="center"/>
    </xf>
    <xf numFmtId="0" fontId="14" fillId="6" borderId="266" xfId="0" applyFont="1" applyFill="1" applyBorder="1" applyAlignment="1">
      <alignment vertical="center"/>
    </xf>
    <xf numFmtId="0" fontId="14" fillId="36" borderId="266" xfId="0" applyFont="1" applyFill="1" applyBorder="1" applyAlignment="1">
      <alignment vertical="center"/>
    </xf>
    <xf numFmtId="0" fontId="14" fillId="29" borderId="266" xfId="0" applyFont="1" applyFill="1" applyBorder="1" applyAlignment="1">
      <alignment vertical="center"/>
    </xf>
    <xf numFmtId="0" fontId="14" fillId="29" borderId="267" xfId="0" applyFont="1" applyFill="1" applyBorder="1" applyAlignment="1">
      <alignment vertical="center"/>
    </xf>
    <xf numFmtId="0" fontId="14" fillId="0" borderId="234" xfId="0" applyFont="1" applyBorder="1" applyAlignment="1">
      <alignment vertical="center"/>
    </xf>
    <xf numFmtId="0" fontId="14" fillId="0" borderId="5" xfId="0" applyFont="1" applyBorder="1" applyAlignment="1">
      <alignment vertical="center"/>
    </xf>
    <xf numFmtId="0" fontId="14" fillId="0" borderId="5" xfId="0" applyFont="1" applyFill="1" applyBorder="1" applyAlignment="1">
      <alignment vertical="center"/>
    </xf>
    <xf numFmtId="0" fontId="14" fillId="23" borderId="5" xfId="0" applyFont="1" applyFill="1" applyBorder="1" applyAlignment="1">
      <alignment vertical="center"/>
    </xf>
    <xf numFmtId="0" fontId="14" fillId="32" borderId="5" xfId="0" applyFont="1" applyFill="1" applyBorder="1" applyAlignment="1">
      <alignment vertical="center"/>
    </xf>
    <xf numFmtId="0" fontId="14" fillId="23" borderId="114" xfId="0" applyFont="1" applyFill="1" applyBorder="1" applyAlignment="1">
      <alignment vertical="center"/>
    </xf>
    <xf numFmtId="0" fontId="14" fillId="32" borderId="96" xfId="0" applyFont="1" applyFill="1" applyBorder="1" applyAlignment="1">
      <alignment vertical="center"/>
    </xf>
    <xf numFmtId="0" fontId="14" fillId="0" borderId="268" xfId="0" applyFont="1" applyBorder="1" applyAlignment="1">
      <alignment vertical="center"/>
    </xf>
    <xf numFmtId="0" fontId="14" fillId="23" borderId="186" xfId="0" applyFont="1" applyFill="1" applyBorder="1" applyAlignment="1">
      <alignment vertical="center"/>
    </xf>
    <xf numFmtId="0" fontId="14" fillId="23" borderId="116" xfId="0" applyFont="1" applyFill="1" applyBorder="1" applyAlignment="1">
      <alignment vertical="center"/>
    </xf>
    <xf numFmtId="0" fontId="14" fillId="23" borderId="184" xfId="0" applyFont="1" applyFill="1" applyBorder="1" applyAlignment="1">
      <alignment vertical="center"/>
    </xf>
    <xf numFmtId="0" fontId="14" fillId="0" borderId="184" xfId="0" applyFont="1" applyFill="1" applyBorder="1" applyAlignment="1">
      <alignment vertical="center"/>
    </xf>
    <xf numFmtId="0" fontId="14" fillId="32" borderId="103" xfId="0" applyFont="1" applyFill="1" applyBorder="1" applyAlignment="1">
      <alignment vertical="center"/>
    </xf>
    <xf numFmtId="0" fontId="14" fillId="0" borderId="269" xfId="0" applyFont="1" applyBorder="1" applyAlignment="1">
      <alignment vertical="center"/>
    </xf>
    <xf numFmtId="0" fontId="14" fillId="0" borderId="268" xfId="0" applyFont="1" applyFill="1" applyBorder="1" applyAlignment="1">
      <alignment vertical="center"/>
    </xf>
    <xf numFmtId="0" fontId="14" fillId="0" borderId="270" xfId="0" applyFont="1" applyFill="1" applyBorder="1" applyAlignment="1">
      <alignment vertical="center"/>
    </xf>
    <xf numFmtId="0" fontId="14" fillId="0" borderId="69" xfId="0" applyFont="1" applyBorder="1" applyAlignment="1">
      <alignment vertical="center"/>
    </xf>
    <xf numFmtId="0" fontId="14" fillId="0" borderId="67" xfId="0" applyFont="1" applyBorder="1" applyAlignment="1">
      <alignment vertical="center"/>
    </xf>
    <xf numFmtId="0" fontId="14" fillId="0" borderId="67" xfId="0" applyFont="1" applyFill="1" applyBorder="1" applyAlignment="1">
      <alignment vertical="center"/>
    </xf>
    <xf numFmtId="0" fontId="14" fillId="0" borderId="68" xfId="0" applyFont="1" applyFill="1" applyBorder="1" applyAlignment="1">
      <alignment vertical="center"/>
    </xf>
    <xf numFmtId="0" fontId="14" fillId="16" borderId="234" xfId="0" applyFont="1" applyFill="1" applyBorder="1" applyAlignment="1">
      <alignment vertical="center"/>
    </xf>
    <xf numFmtId="0" fontId="14" fillId="0" borderId="61" xfId="0" applyFont="1" applyBorder="1" applyAlignment="1">
      <alignment vertical="center"/>
    </xf>
    <xf numFmtId="0" fontId="14" fillId="30" borderId="59" xfId="0" applyFont="1" applyFill="1" applyBorder="1" applyAlignment="1">
      <alignment vertical="center"/>
    </xf>
    <xf numFmtId="0" fontId="17" fillId="0" borderId="271" xfId="0" applyFont="1" applyBorder="1" applyAlignment="1">
      <alignment vertical="center"/>
    </xf>
    <xf numFmtId="0" fontId="17" fillId="0" borderId="272" xfId="0" applyFont="1" applyBorder="1" applyAlignment="1">
      <alignment vertical="center"/>
    </xf>
    <xf numFmtId="0" fontId="17" fillId="18" borderId="272" xfId="0" applyFont="1" applyFill="1" applyBorder="1" applyAlignment="1">
      <alignment vertical="center"/>
    </xf>
    <xf numFmtId="0" fontId="17" fillId="0" borderId="273" xfId="0" applyFont="1" applyBorder="1" applyAlignment="1">
      <alignment vertical="center"/>
    </xf>
    <xf numFmtId="0" fontId="72" fillId="2" borderId="43" xfId="0" applyFont="1" applyFill="1" applyBorder="1" applyAlignment="1">
      <alignment horizontal="center" vertical="center"/>
    </xf>
    <xf numFmtId="0" fontId="14" fillId="24" borderId="92" xfId="0" applyFont="1" applyFill="1" applyBorder="1" applyAlignment="1">
      <alignment horizontal="center" vertical="center"/>
    </xf>
    <xf numFmtId="0" fontId="0" fillId="2" borderId="77" xfId="0" applyFont="1" applyFill="1" applyBorder="1" applyAlignment="1">
      <alignment horizontal="center" vertical="center"/>
    </xf>
    <xf numFmtId="0" fontId="0" fillId="23" borderId="0" xfId="0" applyFill="1" applyAlignment="1">
      <alignment vertical="center"/>
    </xf>
    <xf numFmtId="0" fontId="41" fillId="5" borderId="0" xfId="0" applyFont="1" applyFill="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7" fillId="23" borderId="1" xfId="0" applyFont="1" applyFill="1" applyBorder="1" applyAlignment="1">
      <alignment vertical="center"/>
    </xf>
    <xf numFmtId="0" fontId="4" fillId="23" borderId="1" xfId="0" applyFont="1" applyFill="1" applyBorder="1" applyAlignment="1">
      <alignment horizontal="center" vertical="center"/>
    </xf>
    <xf numFmtId="165" fontId="8" fillId="23" borderId="2" xfId="0" applyNumberFormat="1" applyFont="1" applyFill="1" applyBorder="1" applyAlignment="1">
      <alignment horizontal="right" vertical="center"/>
    </xf>
    <xf numFmtId="0" fontId="55" fillId="23" borderId="1" xfId="0" applyFont="1" applyFill="1" applyBorder="1" applyAlignment="1">
      <alignment vertical="center"/>
    </xf>
    <xf numFmtId="165" fontId="8" fillId="23" borderId="13" xfId="0" applyNumberFormat="1" applyFont="1" applyFill="1" applyBorder="1" applyAlignment="1">
      <alignment horizontal="right" vertical="center"/>
    </xf>
    <xf numFmtId="165" fontId="89" fillId="23" borderId="13" xfId="0" applyNumberFormat="1" applyFont="1" applyFill="1" applyBorder="1" applyAlignment="1">
      <alignment horizontal="right" vertical="center"/>
    </xf>
    <xf numFmtId="0" fontId="4" fillId="32" borderId="16" xfId="0" applyFont="1" applyFill="1" applyBorder="1" applyAlignment="1">
      <alignment vertical="center"/>
    </xf>
    <xf numFmtId="0" fontId="55" fillId="32" borderId="16" xfId="0" applyFont="1" applyFill="1" applyBorder="1" applyAlignment="1">
      <alignment vertical="center"/>
    </xf>
    <xf numFmtId="0" fontId="4" fillId="32" borderId="16" xfId="0" applyFont="1" applyFill="1" applyBorder="1" applyAlignment="1">
      <alignment horizontal="center" vertical="center"/>
    </xf>
    <xf numFmtId="0" fontId="4" fillId="0" borderId="276" xfId="0" applyFont="1" applyBorder="1" applyAlignment="1">
      <alignment vertical="center"/>
    </xf>
    <xf numFmtId="0" fontId="40" fillId="23" borderId="0" xfId="0" applyFont="1" applyFill="1" applyAlignment="1">
      <alignment vertical="center"/>
    </xf>
    <xf numFmtId="0" fontId="41" fillId="23" borderId="0" xfId="0" applyFont="1" applyFill="1" applyAlignment="1">
      <alignment horizontal="center" vertical="center"/>
    </xf>
    <xf numFmtId="0" fontId="4" fillId="23" borderId="169" xfId="0" applyFont="1" applyFill="1" applyBorder="1" applyAlignment="1">
      <alignment horizontal="right" vertical="center"/>
    </xf>
    <xf numFmtId="0" fontId="4" fillId="23" borderId="36" xfId="0" applyFont="1" applyFill="1" applyBorder="1" applyAlignment="1">
      <alignment horizontal="right" vertical="center"/>
    </xf>
    <xf numFmtId="0" fontId="4" fillId="0" borderId="277" xfId="0" applyFont="1" applyBorder="1" applyAlignment="1">
      <alignment horizontal="right" vertical="center"/>
    </xf>
    <xf numFmtId="0" fontId="4" fillId="0" borderId="278" xfId="0" applyFont="1" applyBorder="1" applyAlignment="1">
      <alignment vertical="center"/>
    </xf>
    <xf numFmtId="0" fontId="7" fillId="0" borderId="278" xfId="0" applyFont="1" applyBorder="1" applyAlignment="1">
      <alignment vertical="center"/>
    </xf>
    <xf numFmtId="0" fontId="4" fillId="0" borderId="278" xfId="0" applyFont="1" applyBorder="1" applyAlignment="1">
      <alignment horizontal="center" vertical="center"/>
    </xf>
    <xf numFmtId="165" fontId="8" fillId="0" borderId="279" xfId="0" applyNumberFormat="1" applyFont="1" applyBorder="1" applyAlignment="1">
      <alignment vertical="center"/>
    </xf>
    <xf numFmtId="0" fontId="86" fillId="0" borderId="67" xfId="0" applyFont="1" applyBorder="1" applyAlignment="1">
      <alignment horizontal="center" vertical="center"/>
    </xf>
    <xf numFmtId="0" fontId="17" fillId="2" borderId="275" xfId="0" applyFont="1" applyFill="1" applyBorder="1" applyAlignment="1">
      <alignment horizontal="right" vertical="center"/>
    </xf>
    <xf numFmtId="0" fontId="14" fillId="23" borderId="74" xfId="0" applyFont="1" applyFill="1" applyBorder="1" applyAlignment="1">
      <alignment vertical="center"/>
    </xf>
    <xf numFmtId="0" fontId="14" fillId="23" borderId="73" xfId="0" applyFont="1" applyFill="1" applyBorder="1" applyAlignment="1">
      <alignment vertical="center"/>
    </xf>
    <xf numFmtId="0" fontId="38" fillId="5" borderId="0" xfId="0" applyFont="1" applyFill="1" applyAlignment="1">
      <alignment vertical="center"/>
    </xf>
    <xf numFmtId="0" fontId="14" fillId="23" borderId="91" xfId="0" applyFont="1" applyFill="1" applyBorder="1" applyAlignment="1">
      <alignment horizontal="center" vertical="center"/>
    </xf>
    <xf numFmtId="0" fontId="14" fillId="23" borderId="92" xfId="0" applyFont="1" applyFill="1" applyBorder="1" applyAlignment="1">
      <alignment horizontal="center" vertical="center"/>
    </xf>
    <xf numFmtId="0" fontId="14" fillId="39" borderId="92" xfId="0" applyFont="1" applyFill="1" applyBorder="1" applyAlignment="1">
      <alignment horizontal="center" vertical="center"/>
    </xf>
    <xf numFmtId="0" fontId="14" fillId="39" borderId="91" xfId="0" applyFont="1" applyFill="1" applyBorder="1" applyAlignment="1">
      <alignment horizontal="center" vertical="center"/>
    </xf>
    <xf numFmtId="47" fontId="14" fillId="0" borderId="97" xfId="0" applyNumberFormat="1" applyFont="1" applyBorder="1" applyAlignment="1">
      <alignment horizontal="right" vertical="center"/>
    </xf>
    <xf numFmtId="0" fontId="14" fillId="32" borderId="91" xfId="0" applyFont="1" applyFill="1" applyBorder="1" applyAlignment="1">
      <alignment horizontal="center" vertical="center"/>
    </xf>
    <xf numFmtId="0" fontId="14" fillId="24" borderId="91" xfId="0" applyFont="1" applyFill="1" applyBorder="1" applyAlignment="1">
      <alignment horizontal="center" vertical="center"/>
    </xf>
    <xf numFmtId="0" fontId="15" fillId="2" borderId="110" xfId="0" applyFont="1" applyFill="1" applyBorder="1" applyAlignment="1">
      <alignment horizontal="center" vertical="center"/>
    </xf>
    <xf numFmtId="0" fontId="14" fillId="23" borderId="190" xfId="0" applyFont="1" applyFill="1" applyBorder="1" applyAlignment="1">
      <alignment vertical="center"/>
    </xf>
    <xf numFmtId="0" fontId="14" fillId="23" borderId="189" xfId="0" applyFont="1" applyFill="1" applyBorder="1" applyAlignment="1">
      <alignment vertical="center"/>
    </xf>
    <xf numFmtId="0" fontId="14" fillId="0" borderId="189" xfId="0" applyFont="1" applyFill="1" applyBorder="1" applyAlignment="1">
      <alignment vertical="center"/>
    </xf>
    <xf numFmtId="0" fontId="14" fillId="32" borderId="190" xfId="0" applyFont="1" applyFill="1" applyBorder="1" applyAlignment="1">
      <alignment vertical="center"/>
    </xf>
    <xf numFmtId="0" fontId="14" fillId="0" borderId="190" xfId="0" applyFont="1" applyFill="1" applyBorder="1" applyAlignment="1">
      <alignment vertical="center"/>
    </xf>
    <xf numFmtId="0" fontId="14" fillId="0" borderId="187" xfId="0" applyFont="1" applyFill="1" applyBorder="1" applyAlignment="1">
      <alignment vertical="center"/>
    </xf>
    <xf numFmtId="0" fontId="14" fillId="29" borderId="280" xfId="0" applyFont="1" applyFill="1" applyBorder="1" applyAlignment="1">
      <alignment vertical="center"/>
    </xf>
    <xf numFmtId="0" fontId="14" fillId="23" borderId="281" xfId="0" applyFont="1" applyFill="1" applyBorder="1" applyAlignment="1">
      <alignment vertical="center"/>
    </xf>
    <xf numFmtId="0" fontId="14" fillId="32" borderId="189" xfId="0" applyFont="1" applyFill="1" applyBorder="1" applyAlignment="1">
      <alignment vertical="center"/>
    </xf>
    <xf numFmtId="0" fontId="14" fillId="23" borderId="187" xfId="0" applyFont="1" applyFill="1" applyBorder="1" applyAlignment="1">
      <alignment vertical="center"/>
    </xf>
    <xf numFmtId="0" fontId="14" fillId="0" borderId="282" xfId="0" applyFont="1" applyFill="1" applyBorder="1" applyAlignment="1">
      <alignment vertical="center"/>
    </xf>
    <xf numFmtId="0" fontId="14" fillId="0" borderId="283" xfId="0" applyFont="1" applyFill="1" applyBorder="1" applyAlignment="1">
      <alignment vertical="center"/>
    </xf>
    <xf numFmtId="0" fontId="14" fillId="0" borderId="198" xfId="0" applyFont="1" applyBorder="1" applyAlignment="1">
      <alignment vertical="center"/>
    </xf>
    <xf numFmtId="0" fontId="17" fillId="0" borderId="284" xfId="0" applyFont="1" applyBorder="1" applyAlignment="1">
      <alignment vertical="center"/>
    </xf>
    <xf numFmtId="0" fontId="14" fillId="23" borderId="188" xfId="0" applyFont="1" applyFill="1" applyBorder="1" applyAlignment="1">
      <alignment vertical="center"/>
    </xf>
    <xf numFmtId="0" fontId="0" fillId="0" borderId="274" xfId="0" applyBorder="1" applyAlignment="1">
      <alignment horizontal="center" vertical="center"/>
    </xf>
    <xf numFmtId="167" fontId="16" fillId="0" borderId="235" xfId="0" applyNumberFormat="1" applyFont="1" applyBorder="1" applyAlignment="1">
      <alignment horizontal="right" vertical="center"/>
    </xf>
    <xf numFmtId="0" fontId="0" fillId="0" borderId="136" xfId="0" applyBorder="1" applyAlignment="1">
      <alignment vertical="center"/>
    </xf>
    <xf numFmtId="0" fontId="73" fillId="40" borderId="130" xfId="0" applyFont="1" applyFill="1" applyBorder="1" applyAlignment="1">
      <alignment vertical="center"/>
    </xf>
    <xf numFmtId="0" fontId="73" fillId="40" borderId="1" xfId="0" applyFont="1" applyFill="1" applyBorder="1" applyAlignment="1">
      <alignment vertical="center"/>
    </xf>
    <xf numFmtId="0" fontId="73" fillId="27" borderId="130" xfId="0" applyFont="1" applyFill="1" applyBorder="1" applyAlignment="1">
      <alignment vertical="center"/>
    </xf>
    <xf numFmtId="0" fontId="73" fillId="27" borderId="1" xfId="0" applyFont="1" applyFill="1" applyBorder="1" applyAlignment="1">
      <alignment vertical="center"/>
    </xf>
    <xf numFmtId="0" fontId="0" fillId="23" borderId="130" xfId="0" applyFill="1" applyBorder="1" applyAlignment="1">
      <alignment vertical="center"/>
    </xf>
    <xf numFmtId="0" fontId="0" fillId="23" borderId="130" xfId="0" applyFont="1" applyFill="1" applyBorder="1" applyAlignment="1">
      <alignment vertical="center"/>
    </xf>
    <xf numFmtId="0" fontId="0" fillId="23" borderId="1" xfId="0" applyFont="1" applyFill="1" applyBorder="1" applyAlignment="1">
      <alignment vertical="center"/>
    </xf>
    <xf numFmtId="0" fontId="36" fillId="38" borderId="75" xfId="0" applyFont="1" applyFill="1" applyBorder="1" applyAlignment="1">
      <alignment vertical="center"/>
    </xf>
    <xf numFmtId="0" fontId="35" fillId="38" borderId="30" xfId="0" applyFont="1" applyFill="1" applyBorder="1" applyAlignment="1">
      <alignment vertical="center"/>
    </xf>
    <xf numFmtId="0" fontId="22" fillId="38" borderId="30" xfId="0" applyFont="1" applyFill="1" applyBorder="1" applyAlignment="1">
      <alignment horizontal="center" vertical="center"/>
    </xf>
    <xf numFmtId="167" fontId="16" fillId="38" borderId="101" xfId="0" applyNumberFormat="1" applyFont="1" applyFill="1" applyBorder="1" applyAlignment="1">
      <alignment horizontal="right" vertical="center"/>
    </xf>
    <xf numFmtId="0" fontId="14" fillId="41" borderId="222" xfId="0" applyFont="1" applyFill="1" applyBorder="1" applyAlignment="1">
      <alignment horizontal="center" vertical="center"/>
    </xf>
    <xf numFmtId="0" fontId="36" fillId="38" borderId="79" xfId="0" applyFont="1" applyFill="1" applyBorder="1" applyAlignment="1">
      <alignment vertical="center"/>
    </xf>
    <xf numFmtId="0" fontId="35" fillId="38" borderId="1" xfId="0" applyFont="1" applyFill="1" applyBorder="1" applyAlignment="1">
      <alignment vertical="center"/>
    </xf>
    <xf numFmtId="0" fontId="22" fillId="38" borderId="1" xfId="0" applyFont="1" applyFill="1" applyBorder="1" applyAlignment="1">
      <alignment horizontal="center" vertical="center"/>
    </xf>
    <xf numFmtId="167" fontId="16" fillId="38" borderId="78" xfId="0" applyNumberFormat="1" applyFont="1" applyFill="1" applyBorder="1" applyAlignment="1">
      <alignment horizontal="right" vertical="center"/>
    </xf>
    <xf numFmtId="0" fontId="33" fillId="38" borderId="75" xfId="0" applyFont="1" applyFill="1" applyBorder="1" applyAlignment="1">
      <alignment vertical="center"/>
    </xf>
    <xf numFmtId="0" fontId="34" fillId="38" borderId="30" xfId="0" applyFont="1" applyFill="1" applyBorder="1" applyAlignment="1">
      <alignment vertical="center"/>
    </xf>
    <xf numFmtId="0" fontId="33" fillId="23" borderId="144" xfId="0" applyFont="1" applyFill="1" applyBorder="1" applyAlignment="1">
      <alignment vertical="center"/>
    </xf>
    <xf numFmtId="0" fontId="34" fillId="23" borderId="145" xfId="0" applyFont="1" applyFill="1" applyBorder="1" applyAlignment="1">
      <alignment vertical="center"/>
    </xf>
    <xf numFmtId="168" fontId="83" fillId="0" borderId="1" xfId="0" applyNumberFormat="1" applyFont="1" applyBorder="1" applyAlignment="1">
      <alignment horizontal="center" vertical="center"/>
    </xf>
    <xf numFmtId="168" fontId="83" fillId="0" borderId="67" xfId="0" applyNumberFormat="1" applyFont="1" applyBorder="1" applyAlignment="1">
      <alignment horizontal="center" vertical="center"/>
    </xf>
    <xf numFmtId="0" fontId="41" fillId="5" borderId="153" xfId="0" applyFont="1" applyFill="1" applyBorder="1" applyAlignment="1">
      <alignment horizontal="justify" vertical="center" wrapText="1"/>
    </xf>
    <xf numFmtId="0" fontId="41" fillId="5" borderId="154" xfId="0" applyFont="1" applyFill="1" applyBorder="1" applyAlignment="1">
      <alignment horizontal="justify" vertical="center" wrapText="1"/>
    </xf>
    <xf numFmtId="14" fontId="68" fillId="0" borderId="141" xfId="0" applyNumberFormat="1" applyFont="1" applyBorder="1" applyAlignment="1">
      <alignment horizontal="center" vertical="center" wrapText="1"/>
    </xf>
    <xf numFmtId="14" fontId="68" fillId="0" borderId="155" xfId="0" applyNumberFormat="1" applyFont="1" applyBorder="1" applyAlignment="1">
      <alignment horizontal="center" vertical="center" wrapText="1"/>
    </xf>
    <xf numFmtId="0" fontId="0" fillId="0" borderId="126" xfId="0" applyBorder="1" applyAlignment="1">
      <alignment horizontal="center" vertical="center" wrapText="1"/>
    </xf>
    <xf numFmtId="0" fontId="68" fillId="0" borderId="151" xfId="0" applyFont="1" applyBorder="1" applyAlignment="1">
      <alignment horizontal="justify" vertical="center" wrapText="1"/>
    </xf>
    <xf numFmtId="0" fontId="68" fillId="0" borderId="157" xfId="0" applyFont="1" applyBorder="1" applyAlignment="1">
      <alignment horizontal="justify" vertical="center" wrapText="1"/>
    </xf>
    <xf numFmtId="0" fontId="68" fillId="0" borderId="152" xfId="0" applyFont="1" applyBorder="1" applyAlignment="1">
      <alignment horizontal="justify" vertical="center" wrapText="1"/>
    </xf>
    <xf numFmtId="0" fontId="68" fillId="0" borderId="161" xfId="0" applyFont="1" applyBorder="1" applyAlignment="1">
      <alignment horizontal="justify" vertical="center" wrapText="1"/>
    </xf>
    <xf numFmtId="0" fontId="68" fillId="0" borderId="162" xfId="0" applyFont="1" applyBorder="1" applyAlignment="1">
      <alignment horizontal="justify" vertical="center" wrapText="1"/>
    </xf>
    <xf numFmtId="0" fontId="41" fillId="5" borderId="236" xfId="0" applyFont="1" applyFill="1" applyBorder="1" applyAlignment="1">
      <alignment horizontal="justify" vertical="center" wrapText="1"/>
    </xf>
    <xf numFmtId="0" fontId="41" fillId="5" borderId="160" xfId="0" applyFont="1" applyFill="1" applyBorder="1" applyAlignment="1">
      <alignment horizontal="justify" vertical="center" wrapText="1"/>
    </xf>
    <xf numFmtId="14" fontId="68" fillId="0" borderId="158" xfId="0" applyNumberFormat="1" applyFont="1" applyBorder="1" applyAlignment="1">
      <alignment horizontal="center" vertical="center" wrapText="1"/>
    </xf>
    <xf numFmtId="0" fontId="0" fillId="0" borderId="157" xfId="0" applyBorder="1" applyAlignment="1">
      <alignment horizontal="justify" vertical="center" wrapText="1"/>
    </xf>
    <xf numFmtId="0" fontId="0" fillId="0" borderId="152" xfId="0" applyBorder="1" applyAlignment="1">
      <alignment horizontal="justify" vertical="center" wrapText="1"/>
    </xf>
    <xf numFmtId="0" fontId="67" fillId="5" borderId="0" xfId="0" applyFont="1" applyFill="1" applyAlignment="1">
      <alignment horizontal="center" vertical="center"/>
    </xf>
    <xf numFmtId="0" fontId="0" fillId="23" borderId="0" xfId="0" applyFill="1" applyAlignment="1">
      <alignment vertical="center"/>
    </xf>
    <xf numFmtId="0" fontId="68" fillId="0" borderId="156" xfId="0" applyFont="1" applyBorder="1" applyAlignment="1">
      <alignment horizontal="justify" vertical="center" wrapText="1"/>
    </xf>
    <xf numFmtId="0" fontId="0" fillId="0" borderId="157" xfId="0" applyBorder="1"/>
    <xf numFmtId="0" fontId="0" fillId="0" borderId="152" xfId="0" applyBorder="1"/>
    <xf numFmtId="0" fontId="68" fillId="5" borderId="0" xfId="0" applyFont="1" applyFill="1" applyAlignment="1">
      <alignment horizontal="center" vertical="center"/>
    </xf>
    <xf numFmtId="0" fontId="0" fillId="0" borderId="141" xfId="0" applyBorder="1" applyAlignment="1">
      <alignment horizontal="center" vertical="center" wrapText="1"/>
    </xf>
    <xf numFmtId="0" fontId="41" fillId="5" borderId="159" xfId="0" applyFont="1" applyFill="1" applyBorder="1" applyAlignment="1">
      <alignment horizontal="justify" vertical="center" wrapText="1"/>
    </xf>
    <xf numFmtId="0" fontId="0" fillId="0" borderId="158" xfId="0" applyBorder="1" applyAlignment="1">
      <alignment horizontal="center" vertical="center" wrapText="1"/>
    </xf>
    <xf numFmtId="0" fontId="41" fillId="5" borderId="0" xfId="0" applyFont="1" applyFill="1" applyAlignment="1">
      <alignment horizontal="center" vertical="center"/>
    </xf>
    <xf numFmtId="0" fontId="6" fillId="20" borderId="7" xfId="0" applyFont="1" applyFill="1" applyBorder="1" applyAlignment="1">
      <alignment horizontal="center" vertical="center"/>
    </xf>
    <xf numFmtId="0" fontId="6" fillId="20" borderId="163" xfId="0" applyFont="1" applyFill="1" applyBorder="1" applyAlignment="1">
      <alignment horizontal="center" vertical="center"/>
    </xf>
    <xf numFmtId="0" fontId="6" fillId="20" borderId="29" xfId="0" applyFont="1" applyFill="1" applyBorder="1" applyAlignment="1">
      <alignment horizontal="center" vertical="center"/>
    </xf>
    <xf numFmtId="0" fontId="6" fillId="20" borderId="164" xfId="0" applyFont="1" applyFill="1" applyBorder="1" applyAlignment="1">
      <alignment horizontal="center" vertical="center"/>
    </xf>
    <xf numFmtId="0" fontId="6" fillId="21" borderId="18" xfId="0" applyFont="1" applyFill="1" applyBorder="1" applyAlignment="1">
      <alignment horizontal="center" vertical="center"/>
    </xf>
    <xf numFmtId="0" fontId="6" fillId="21" borderId="20" xfId="0" applyFont="1" applyFill="1" applyBorder="1" applyAlignment="1">
      <alignment horizontal="center" vertical="center"/>
    </xf>
    <xf numFmtId="0" fontId="6" fillId="21" borderId="165" xfId="0" applyFont="1" applyFill="1" applyBorder="1" applyAlignment="1">
      <alignment horizontal="center" vertical="center"/>
    </xf>
    <xf numFmtId="0" fontId="6" fillId="21" borderId="166" xfId="0" applyFont="1" applyFill="1" applyBorder="1" applyAlignment="1">
      <alignment horizontal="center" vertical="center"/>
    </xf>
    <xf numFmtId="0" fontId="43" fillId="5" borderId="0" xfId="0" applyFont="1" applyFill="1" applyAlignment="1">
      <alignment horizontal="center" vertical="center"/>
    </xf>
    <xf numFmtId="14" fontId="25" fillId="5" borderId="0" xfId="0" applyNumberFormat="1" applyFont="1" applyFill="1" applyAlignment="1">
      <alignment horizontal="center" vertical="center"/>
    </xf>
    <xf numFmtId="0" fontId="42" fillId="5" borderId="0" xfId="0" applyFont="1" applyFill="1" applyAlignment="1">
      <alignment horizontal="center" vertical="center"/>
    </xf>
    <xf numFmtId="0" fontId="38" fillId="5" borderId="0" xfId="0" applyFont="1" applyFill="1" applyAlignment="1">
      <alignment horizontal="center"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41" fillId="5" borderId="46" xfId="0" applyFont="1" applyFill="1" applyBorder="1" applyAlignment="1">
      <alignment horizontal="justify" vertical="center" wrapText="1"/>
    </xf>
    <xf numFmtId="0" fontId="41" fillId="5" borderId="0" xfId="0" applyFont="1" applyFill="1" applyBorder="1" applyAlignment="1">
      <alignment horizontal="justify" vertical="center" wrapText="1"/>
    </xf>
    <xf numFmtId="0" fontId="41" fillId="5" borderId="47" xfId="0" applyFont="1" applyFill="1" applyBorder="1" applyAlignment="1">
      <alignment horizontal="justify" vertical="center" wrapText="1"/>
    </xf>
    <xf numFmtId="0" fontId="41" fillId="5" borderId="48" xfId="0" applyFont="1" applyFill="1" applyBorder="1" applyAlignment="1">
      <alignment horizontal="justify" vertical="center" wrapText="1"/>
    </xf>
    <xf numFmtId="0" fontId="41" fillId="5" borderId="49" xfId="0" applyFont="1" applyFill="1" applyBorder="1" applyAlignment="1">
      <alignment horizontal="justify" vertical="center" wrapText="1"/>
    </xf>
    <xf numFmtId="0" fontId="41" fillId="5" borderId="139" xfId="0" applyFont="1" applyFill="1" applyBorder="1" applyAlignment="1">
      <alignment horizontal="justify" vertical="center" wrapText="1"/>
    </xf>
    <xf numFmtId="14" fontId="43" fillId="5" borderId="0" xfId="0" applyNumberFormat="1" applyFont="1" applyFill="1" applyAlignment="1">
      <alignment horizontal="center" vertical="center"/>
    </xf>
    <xf numFmtId="0" fontId="41" fillId="5" borderId="22" xfId="0" applyFont="1" applyFill="1" applyBorder="1" applyAlignment="1">
      <alignment horizontal="center" vertical="center"/>
    </xf>
    <xf numFmtId="0" fontId="6" fillId="19" borderId="167" xfId="0" applyFont="1" applyFill="1" applyBorder="1" applyAlignment="1">
      <alignment horizontal="center" vertical="center"/>
    </xf>
    <xf numFmtId="0" fontId="6" fillId="19" borderId="168" xfId="0" applyFont="1" applyFill="1" applyBorder="1" applyAlignment="1">
      <alignment horizontal="center" vertical="center"/>
    </xf>
    <xf numFmtId="0" fontId="6" fillId="19" borderId="169" xfId="0" applyFont="1" applyFill="1" applyBorder="1" applyAlignment="1">
      <alignment horizontal="center" vertical="center"/>
    </xf>
    <xf numFmtId="0" fontId="6" fillId="19" borderId="170" xfId="0" applyFont="1" applyFill="1" applyBorder="1" applyAlignment="1">
      <alignment horizontal="center" vertical="center"/>
    </xf>
    <xf numFmtId="0" fontId="6" fillId="20" borderId="171" xfId="0" applyFont="1" applyFill="1" applyBorder="1" applyAlignment="1">
      <alignment horizontal="center" vertical="center"/>
    </xf>
    <xf numFmtId="0" fontId="6" fillId="20" borderId="172" xfId="0" applyFont="1" applyFill="1" applyBorder="1" applyAlignment="1">
      <alignment horizontal="center" vertical="center"/>
    </xf>
    <xf numFmtId="0" fontId="6" fillId="20" borderId="173" xfId="0" applyFont="1" applyFill="1" applyBorder="1" applyAlignment="1">
      <alignment horizontal="center" vertical="center"/>
    </xf>
    <xf numFmtId="0" fontId="6" fillId="20" borderId="174" xfId="0" applyFont="1" applyFill="1" applyBorder="1" applyAlignment="1">
      <alignment horizontal="center" vertical="center"/>
    </xf>
    <xf numFmtId="0" fontId="6" fillId="21" borderId="175" xfId="0" applyFont="1" applyFill="1" applyBorder="1" applyAlignment="1">
      <alignment horizontal="center" vertical="center"/>
    </xf>
    <xf numFmtId="0" fontId="6" fillId="21" borderId="176" xfId="0" applyFont="1" applyFill="1" applyBorder="1" applyAlignment="1">
      <alignment horizontal="center" vertical="center"/>
    </xf>
    <xf numFmtId="0" fontId="6" fillId="21" borderId="177" xfId="0" applyFont="1" applyFill="1" applyBorder="1" applyAlignment="1">
      <alignment horizontal="center" vertical="center"/>
    </xf>
    <xf numFmtId="0" fontId="6" fillId="21" borderId="178" xfId="0" applyFont="1" applyFill="1" applyBorder="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6" fillId="19" borderId="179" xfId="0" applyFont="1" applyFill="1" applyBorder="1" applyAlignment="1">
      <alignment horizontal="center" vertical="center"/>
    </xf>
    <xf numFmtId="0" fontId="6" fillId="19" borderId="180" xfId="0" applyFont="1" applyFill="1" applyBorder="1" applyAlignment="1">
      <alignment horizontal="center" vertical="center"/>
    </xf>
    <xf numFmtId="0" fontId="6" fillId="19" borderId="181" xfId="0" applyFont="1" applyFill="1" applyBorder="1" applyAlignment="1">
      <alignment horizontal="center" vertical="center"/>
    </xf>
    <xf numFmtId="0" fontId="6" fillId="19" borderId="182" xfId="0" applyFont="1" applyFill="1" applyBorder="1" applyAlignment="1">
      <alignment horizontal="center" vertical="center"/>
    </xf>
    <xf numFmtId="0" fontId="90" fillId="32" borderId="0" xfId="0" applyFont="1" applyFill="1" applyAlignment="1">
      <alignment horizontal="center" vertical="center"/>
    </xf>
    <xf numFmtId="0" fontId="6" fillId="37" borderId="261" xfId="0" applyFont="1" applyFill="1" applyBorder="1" applyAlignment="1">
      <alignment horizontal="center" vertical="center"/>
    </xf>
    <xf numFmtId="0" fontId="6" fillId="37" borderId="262" xfId="0" applyFont="1" applyFill="1" applyBorder="1" applyAlignment="1">
      <alignment horizontal="center" vertical="center"/>
    </xf>
    <xf numFmtId="0" fontId="6" fillId="37" borderId="263" xfId="0" applyFont="1" applyFill="1" applyBorder="1" applyAlignment="1">
      <alignment horizontal="center" vertical="center"/>
    </xf>
    <xf numFmtId="0" fontId="6" fillId="37" borderId="264" xfId="0" applyFont="1" applyFill="1" applyBorder="1" applyAlignment="1">
      <alignment horizontal="center" vertical="center"/>
    </xf>
    <xf numFmtId="0" fontId="43" fillId="23" borderId="0" xfId="0" applyFont="1" applyFill="1" applyAlignment="1">
      <alignment horizontal="center" vertical="center"/>
    </xf>
    <xf numFmtId="0" fontId="41" fillId="23" borderId="0" xfId="0" applyFont="1" applyFill="1" applyAlignment="1">
      <alignment horizontal="center" vertical="center"/>
    </xf>
    <xf numFmtId="0" fontId="41" fillId="23" borderId="22" xfId="0" applyFont="1" applyFill="1" applyBorder="1" applyAlignment="1">
      <alignment horizontal="center" vertical="center"/>
    </xf>
    <xf numFmtId="0" fontId="49" fillId="0" borderId="74" xfId="0" applyFont="1" applyBorder="1" applyAlignment="1">
      <alignment vertical="center"/>
    </xf>
    <xf numFmtId="0" fontId="49" fillId="0" borderId="58" xfId="0" applyFont="1" applyBorder="1" applyAlignment="1">
      <alignment vertical="center"/>
    </xf>
    <xf numFmtId="0" fontId="50" fillId="0" borderId="58" xfId="0" applyFont="1" applyBorder="1" applyAlignment="1">
      <alignment vertical="center"/>
    </xf>
    <xf numFmtId="0" fontId="50" fillId="0" borderId="190" xfId="0" applyFont="1" applyBorder="1" applyAlignment="1">
      <alignment vertical="center"/>
    </xf>
    <xf numFmtId="0" fontId="14" fillId="0" borderId="74" xfId="0" applyFont="1" applyBorder="1" applyAlignment="1">
      <alignment vertical="center"/>
    </xf>
    <xf numFmtId="0" fontId="14" fillId="0" borderId="58" xfId="0" applyFont="1" applyBorder="1" applyAlignment="1">
      <alignment vertical="center"/>
    </xf>
    <xf numFmtId="0" fontId="51" fillId="0" borderId="73" xfId="0" applyFont="1" applyBorder="1" applyAlignment="1">
      <alignment vertical="center"/>
    </xf>
    <xf numFmtId="0" fontId="51" fillId="0" borderId="59" xfId="0" applyFont="1" applyBorder="1" applyAlignment="1">
      <alignment vertical="center"/>
    </xf>
    <xf numFmtId="0" fontId="52" fillId="0" borderId="59" xfId="0" applyFont="1" applyBorder="1" applyAlignment="1">
      <alignment vertical="center"/>
    </xf>
    <xf numFmtId="0" fontId="52" fillId="0" borderId="189" xfId="0" applyFont="1" applyBorder="1" applyAlignment="1">
      <alignment vertical="center"/>
    </xf>
    <xf numFmtId="0" fontId="14" fillId="0" borderId="73" xfId="0" applyFont="1" applyBorder="1" applyAlignment="1">
      <alignment vertical="center"/>
    </xf>
    <xf numFmtId="0" fontId="14" fillId="0" borderId="59" xfId="0" applyFont="1" applyBorder="1" applyAlignment="1">
      <alignment vertical="center"/>
    </xf>
    <xf numFmtId="0" fontId="14" fillId="0" borderId="185" xfId="0" applyFont="1" applyBorder="1" applyAlignment="1">
      <alignment vertical="center"/>
    </xf>
    <xf numFmtId="0" fontId="14" fillId="0" borderId="186" xfId="0" applyFont="1" applyBorder="1" applyAlignment="1">
      <alignment vertical="center"/>
    </xf>
    <xf numFmtId="0" fontId="52" fillId="0" borderId="186" xfId="0" applyFont="1" applyBorder="1" applyAlignment="1">
      <alignment vertical="center"/>
    </xf>
    <xf numFmtId="0" fontId="52" fillId="0" borderId="187" xfId="0" applyFont="1" applyBorder="1" applyAlignment="1">
      <alignment vertical="center"/>
    </xf>
    <xf numFmtId="0" fontId="96" fillId="0" borderId="58" xfId="0" applyFont="1" applyBorder="1" applyAlignment="1">
      <alignment vertical="center"/>
    </xf>
    <xf numFmtId="0" fontId="96" fillId="0" borderId="190" xfId="0" applyFont="1" applyBorder="1" applyAlignment="1">
      <alignment vertical="center"/>
    </xf>
    <xf numFmtId="0" fontId="51" fillId="0" borderId="185" xfId="0" applyFont="1" applyBorder="1" applyAlignment="1">
      <alignment vertical="center"/>
    </xf>
    <xf numFmtId="0" fontId="51" fillId="0" borderId="186" xfId="0" applyFont="1" applyBorder="1" applyAlignment="1">
      <alignment vertical="center"/>
    </xf>
    <xf numFmtId="0" fontId="51" fillId="6" borderId="73" xfId="0" applyFont="1" applyFill="1" applyBorder="1" applyAlignment="1">
      <alignment vertical="center"/>
    </xf>
    <xf numFmtId="0" fontId="51" fillId="6" borderId="59" xfId="0" applyFont="1" applyFill="1" applyBorder="1" applyAlignment="1">
      <alignment vertical="center"/>
    </xf>
    <xf numFmtId="0" fontId="51" fillId="0" borderId="183" xfId="0" applyFont="1" applyBorder="1" applyAlignment="1">
      <alignment vertical="center"/>
    </xf>
    <xf numFmtId="0" fontId="51" fillId="0" borderId="184" xfId="0" applyFont="1" applyBorder="1" applyAlignment="1">
      <alignment vertical="center"/>
    </xf>
    <xf numFmtId="0" fontId="14" fillId="6" borderId="73" xfId="0" applyFont="1" applyFill="1" applyBorder="1" applyAlignment="1">
      <alignment vertical="center"/>
    </xf>
    <xf numFmtId="0" fontId="14" fillId="6" borderId="59" xfId="0" applyFont="1" applyFill="1" applyBorder="1" applyAlignment="1">
      <alignment vertical="center"/>
    </xf>
    <xf numFmtId="0" fontId="14" fillId="0" borderId="183" xfId="0" applyFont="1" applyBorder="1" applyAlignment="1">
      <alignment vertical="center"/>
    </xf>
    <xf numFmtId="0" fontId="14" fillId="0" borderId="184" xfId="0" applyFont="1" applyBorder="1" applyAlignment="1">
      <alignment vertical="center"/>
    </xf>
    <xf numFmtId="0" fontId="52" fillId="6" borderId="59" xfId="0" applyFont="1" applyFill="1" applyBorder="1" applyAlignment="1">
      <alignment vertical="center"/>
    </xf>
    <xf numFmtId="0" fontId="52" fillId="6" borderId="189" xfId="0" applyFont="1" applyFill="1" applyBorder="1" applyAlignment="1">
      <alignment vertical="center"/>
    </xf>
    <xf numFmtId="0" fontId="95" fillId="0" borderId="74" xfId="0" applyFont="1" applyBorder="1" applyAlignment="1">
      <alignment vertical="center"/>
    </xf>
    <xf numFmtId="0" fontId="95" fillId="0" borderId="58" xfId="0" applyFont="1" applyBorder="1" applyAlignment="1">
      <alignment vertical="center"/>
    </xf>
    <xf numFmtId="0" fontId="52" fillId="0" borderId="184" xfId="0" applyFont="1" applyBorder="1" applyAlignment="1">
      <alignment vertical="center"/>
    </xf>
    <xf numFmtId="0" fontId="52" fillId="0" borderId="188" xfId="0" applyFont="1" applyBorder="1" applyAlignment="1">
      <alignment vertical="center"/>
    </xf>
    <xf numFmtId="0" fontId="29" fillId="0" borderId="135" xfId="0" applyFont="1" applyBorder="1" applyAlignment="1">
      <alignment horizontal="center" vertical="center" wrapText="1"/>
    </xf>
    <xf numFmtId="0" fontId="29" fillId="0" borderId="136"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0" xfId="0" applyFont="1" applyBorder="1" applyAlignment="1">
      <alignment horizontal="center" vertical="center" wrapText="1"/>
    </xf>
    <xf numFmtId="0" fontId="48" fillId="14" borderId="135" xfId="0" applyFont="1" applyFill="1" applyBorder="1" applyAlignment="1">
      <alignment horizontal="center" vertical="center"/>
    </xf>
    <xf numFmtId="0" fontId="48" fillId="14" borderId="136" xfId="0" applyFont="1" applyFill="1" applyBorder="1" applyAlignment="1">
      <alignment horizontal="center" vertical="center"/>
    </xf>
    <xf numFmtId="0" fontId="48" fillId="14" borderId="137" xfId="0" applyFont="1" applyFill="1" applyBorder="1" applyAlignment="1">
      <alignment horizontal="center" vertical="center"/>
    </xf>
    <xf numFmtId="0" fontId="49" fillId="0" borderId="62" xfId="0" applyFont="1" applyBorder="1" applyAlignment="1">
      <alignment vertical="center"/>
    </xf>
    <xf numFmtId="0" fontId="49" fillId="0" borderId="60" xfId="0" applyFont="1" applyBorder="1" applyAlignment="1">
      <alignment vertical="center"/>
    </xf>
    <xf numFmtId="0" fontId="15" fillId="2" borderId="138" xfId="0" applyFont="1" applyFill="1" applyBorder="1" applyAlignment="1">
      <alignment horizontal="center" vertical="center"/>
    </xf>
    <xf numFmtId="0" fontId="15" fillId="2" borderId="99" xfId="0" applyFont="1" applyFill="1" applyBorder="1" applyAlignment="1">
      <alignment horizontal="center" vertical="center"/>
    </xf>
    <xf numFmtId="0" fontId="26" fillId="0" borderId="135" xfId="0" applyFont="1" applyBorder="1" applyAlignment="1">
      <alignment horizontal="center" vertical="center" textRotation="90"/>
    </xf>
    <xf numFmtId="0" fontId="26" fillId="0" borderId="191" xfId="0" applyFont="1" applyBorder="1" applyAlignment="1">
      <alignment horizontal="center" vertical="center" textRotation="90"/>
    </xf>
    <xf numFmtId="0" fontId="26" fillId="0" borderId="94" xfId="0" applyFont="1" applyBorder="1" applyAlignment="1">
      <alignment horizontal="center" vertical="center" textRotation="90"/>
    </xf>
    <xf numFmtId="0" fontId="26" fillId="0" borderId="192" xfId="0" applyFont="1" applyBorder="1" applyAlignment="1">
      <alignment horizontal="center" vertical="center" textRotation="90"/>
    </xf>
    <xf numFmtId="0" fontId="26" fillId="0" borderId="138" xfId="0" applyFont="1" applyBorder="1" applyAlignment="1">
      <alignment horizontal="center" vertical="center" textRotation="90"/>
    </xf>
    <xf numFmtId="0" fontId="26" fillId="0" borderId="193" xfId="0" applyFont="1" applyBorder="1" applyAlignment="1">
      <alignment horizontal="center" vertical="center" textRotation="90"/>
    </xf>
    <xf numFmtId="0" fontId="52" fillId="0" borderId="195" xfId="0" applyFont="1" applyBorder="1" applyAlignment="1">
      <alignment vertical="center"/>
    </xf>
    <xf numFmtId="0" fontId="52" fillId="0" borderId="197" xfId="0" applyFont="1" applyBorder="1" applyAlignment="1">
      <alignment vertical="center"/>
    </xf>
    <xf numFmtId="0" fontId="14" fillId="0" borderId="194" xfId="0" applyFont="1" applyBorder="1" applyAlignment="1">
      <alignment vertical="center"/>
    </xf>
    <xf numFmtId="0" fontId="14" fillId="0" borderId="195" xfId="0" applyFont="1" applyBorder="1" applyAlignment="1">
      <alignment vertical="center"/>
    </xf>
    <xf numFmtId="0" fontId="51" fillId="0" borderId="194" xfId="0" applyFont="1" applyBorder="1" applyAlignment="1">
      <alignment vertical="center"/>
    </xf>
    <xf numFmtId="0" fontId="51" fillId="0" borderId="195" xfId="0" applyFont="1" applyBorder="1" applyAlignment="1">
      <alignment vertical="center"/>
    </xf>
    <xf numFmtId="0" fontId="78" fillId="22" borderId="60" xfId="0" applyFont="1" applyFill="1" applyBorder="1" applyAlignment="1">
      <alignment horizontal="center" vertical="center" wrapText="1"/>
    </xf>
    <xf numFmtId="0" fontId="78" fillId="22" borderId="63" xfId="0" applyFont="1" applyFill="1" applyBorder="1" applyAlignment="1">
      <alignment horizontal="center" vertical="center" wrapText="1"/>
    </xf>
    <xf numFmtId="0" fontId="81" fillId="22" borderId="196" xfId="0" applyFont="1" applyFill="1" applyBorder="1" applyAlignment="1">
      <alignment horizontal="center" vertical="center"/>
    </xf>
    <xf numFmtId="0" fontId="81" fillId="22" borderId="60" xfId="0" applyFont="1" applyFill="1" applyBorder="1" applyAlignment="1">
      <alignment horizontal="center" vertical="center"/>
    </xf>
    <xf numFmtId="0" fontId="81" fillId="22" borderId="224" xfId="0" applyFont="1" applyFill="1" applyBorder="1" applyAlignment="1">
      <alignment horizontal="center" vertical="center"/>
    </xf>
    <xf numFmtId="0" fontId="81" fillId="22" borderId="234" xfId="0" applyFont="1" applyFill="1" applyBorder="1" applyAlignment="1">
      <alignment horizontal="center" vertical="center"/>
    </xf>
    <xf numFmtId="0" fontId="81" fillId="22" borderId="274" xfId="0" applyFont="1" applyFill="1" applyBorder="1" applyAlignment="1">
      <alignment horizontal="center" vertical="center"/>
    </xf>
    <xf numFmtId="0" fontId="0" fillId="2" borderId="130" xfId="0" applyFill="1" applyBorder="1" applyAlignment="1">
      <alignment horizontal="center" vertical="center"/>
    </xf>
    <xf numFmtId="0" fontId="0" fillId="33" borderId="1" xfId="0" applyFill="1" applyBorder="1" applyAlignment="1">
      <alignment horizontal="center" vertical="center"/>
    </xf>
    <xf numFmtId="0" fontId="78" fillId="22" borderId="60" xfId="0" applyFont="1" applyFill="1" applyBorder="1" applyAlignment="1">
      <alignment horizontal="center" vertical="center"/>
    </xf>
    <xf numFmtId="0" fontId="0" fillId="2" borderId="199" xfId="0" applyFont="1" applyFill="1" applyBorder="1" applyAlignment="1">
      <alignment horizontal="center" vertical="center"/>
    </xf>
    <xf numFmtId="0" fontId="0" fillId="2" borderId="200" xfId="0" applyFont="1" applyFill="1" applyBorder="1" applyAlignment="1">
      <alignment horizontal="center" vertical="center"/>
    </xf>
    <xf numFmtId="0" fontId="0" fillId="2" borderId="77" xfId="0" applyFont="1" applyFill="1" applyBorder="1" applyAlignment="1">
      <alignment horizontal="center" vertical="center"/>
    </xf>
    <xf numFmtId="0" fontId="14" fillId="0" borderId="62" xfId="0" applyFont="1" applyBorder="1" applyAlignment="1">
      <alignment vertical="center"/>
    </xf>
    <xf numFmtId="0" fontId="14" fillId="0" borderId="60" xfId="0" applyFont="1" applyBorder="1" applyAlignment="1">
      <alignment vertical="center"/>
    </xf>
    <xf numFmtId="0" fontId="50" fillId="0" borderId="60" xfId="0" applyFont="1" applyBorder="1" applyAlignment="1">
      <alignment vertical="center"/>
    </xf>
    <xf numFmtId="0" fontId="50" fillId="0" borderId="198" xfId="0" applyFont="1" applyBorder="1" applyAlignment="1">
      <alignment vertical="center"/>
    </xf>
    <xf numFmtId="0" fontId="0" fillId="0" borderId="233" xfId="0" applyBorder="1" applyAlignment="1">
      <alignment horizontal="center" vertical="center"/>
    </xf>
    <xf numFmtId="0" fontId="0" fillId="0" borderId="234" xfId="0" applyBorder="1" applyAlignment="1">
      <alignment horizontal="center" vertical="center"/>
    </xf>
    <xf numFmtId="0" fontId="0" fillId="0" borderId="224" xfId="0" applyBorder="1" applyAlignment="1">
      <alignment horizontal="center" vertical="center"/>
    </xf>
    <xf numFmtId="0" fontId="0" fillId="0" borderId="235" xfId="0" applyBorder="1" applyAlignment="1">
      <alignment horizontal="center" vertical="center"/>
    </xf>
    <xf numFmtId="0" fontId="0" fillId="0" borderId="189" xfId="0" applyBorder="1" applyAlignment="1">
      <alignment horizontal="center" vertical="center" wrapText="1"/>
    </xf>
    <xf numFmtId="0" fontId="0" fillId="0" borderId="72" xfId="0" applyBorder="1" applyAlignment="1">
      <alignment horizontal="center" vertical="center" wrapText="1"/>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85" fillId="35" borderId="233" xfId="0" applyFont="1" applyFill="1" applyBorder="1" applyAlignment="1">
      <alignment horizontal="center" vertical="center"/>
    </xf>
    <xf numFmtId="0" fontId="85" fillId="35" borderId="274" xfId="0" applyFont="1" applyFill="1" applyBorder="1" applyAlignment="1">
      <alignment horizontal="center" vertical="center"/>
    </xf>
    <xf numFmtId="0" fontId="85" fillId="35" borderId="235" xfId="0" applyFont="1" applyFill="1" applyBorder="1" applyAlignment="1">
      <alignment horizontal="center" vertical="center"/>
    </xf>
    <xf numFmtId="0" fontId="24" fillId="23" borderId="0" xfId="0" applyFont="1" applyFill="1" applyBorder="1" applyAlignment="1">
      <alignment horizontal="center" vertical="center"/>
    </xf>
    <xf numFmtId="0" fontId="25" fillId="23" borderId="0" xfId="0" applyFont="1" applyFill="1" applyBorder="1" applyAlignment="1">
      <alignment horizontal="center" vertical="center"/>
    </xf>
    <xf numFmtId="9" fontId="0" fillId="23" borderId="47" xfId="0" applyNumberFormat="1" applyFill="1" applyBorder="1" applyAlignment="1">
      <alignment horizontal="center" vertical="center"/>
    </xf>
    <xf numFmtId="0" fontId="82" fillId="23" borderId="0" xfId="0" applyFont="1" applyFill="1" applyBorder="1" applyAlignment="1">
      <alignment horizontal="center" vertical="center"/>
    </xf>
    <xf numFmtId="0" fontId="74" fillId="5" borderId="89" xfId="0" applyFont="1" applyFill="1" applyBorder="1" applyAlignment="1">
      <alignment horizontal="center" vertical="center"/>
    </xf>
    <xf numFmtId="0" fontId="74" fillId="5" borderId="44" xfId="0" applyFont="1" applyFill="1" applyBorder="1" applyAlignment="1">
      <alignment horizontal="center" vertical="center"/>
    </xf>
    <xf numFmtId="0" fontId="74" fillId="5" borderId="48" xfId="0" applyFont="1" applyFill="1" applyBorder="1" applyAlignment="1">
      <alignment horizontal="center" vertical="center"/>
    </xf>
    <xf numFmtId="0" fontId="74" fillId="5" borderId="49" xfId="0" applyFont="1" applyFill="1" applyBorder="1" applyAlignment="1">
      <alignment horizontal="center" vertical="center"/>
    </xf>
    <xf numFmtId="3" fontId="43" fillId="5" borderId="44" xfId="0" applyNumberFormat="1" applyFont="1" applyFill="1" applyBorder="1" applyAlignment="1">
      <alignment horizontal="center" vertical="center"/>
    </xf>
    <xf numFmtId="3" fontId="43" fillId="5" borderId="45" xfId="0" applyNumberFormat="1" applyFont="1" applyFill="1" applyBorder="1" applyAlignment="1">
      <alignment horizontal="center" vertical="center"/>
    </xf>
    <xf numFmtId="3" fontId="43" fillId="5" borderId="49" xfId="0" applyNumberFormat="1" applyFont="1" applyFill="1" applyBorder="1" applyAlignment="1">
      <alignment horizontal="center" vertical="center"/>
    </xf>
    <xf numFmtId="3" fontId="43" fillId="5" borderId="139" xfId="0" applyNumberFormat="1" applyFont="1" applyFill="1" applyBorder="1" applyAlignment="1">
      <alignment horizontal="center" vertical="center"/>
    </xf>
    <xf numFmtId="0" fontId="82" fillId="8" borderId="0" xfId="0" applyFont="1" applyFill="1" applyBorder="1" applyAlignment="1">
      <alignment horizontal="center" vertical="center"/>
    </xf>
    <xf numFmtId="0" fontId="24" fillId="11" borderId="0" xfId="0" applyFont="1" applyFill="1" applyBorder="1" applyAlignment="1">
      <alignment horizontal="center" vertical="center"/>
    </xf>
    <xf numFmtId="9" fontId="0" fillId="23" borderId="0" xfId="0" applyNumberFormat="1" applyFill="1" applyBorder="1" applyAlignment="1">
      <alignment horizontal="center" vertical="center"/>
    </xf>
    <xf numFmtId="0" fontId="24" fillId="8" borderId="0" xfId="0" applyFont="1" applyFill="1" applyBorder="1" applyAlignment="1">
      <alignment horizontal="center" vertical="center"/>
    </xf>
    <xf numFmtId="0" fontId="24" fillId="10" borderId="0" xfId="0" applyFont="1" applyFill="1" applyBorder="1" applyAlignment="1">
      <alignment horizontal="center" vertical="center"/>
    </xf>
    <xf numFmtId="0" fontId="24" fillId="34" borderId="0" xfId="0" applyFont="1" applyFill="1" applyBorder="1" applyAlignment="1">
      <alignment horizontal="center" vertical="center"/>
    </xf>
    <xf numFmtId="0" fontId="44" fillId="0" borderId="135" xfId="0" applyFont="1"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47" fillId="0" borderId="94" xfId="0" applyFont="1" applyBorder="1" applyAlignment="1">
      <alignment horizontal="center" vertical="center" textRotation="90"/>
    </xf>
    <xf numFmtId="0" fontId="47" fillId="0" borderId="192" xfId="0" applyFont="1" applyBorder="1" applyAlignment="1">
      <alignment horizontal="center" vertical="center" textRotation="90"/>
    </xf>
    <xf numFmtId="0" fontId="47" fillId="0" borderId="221" xfId="0" applyFont="1" applyBorder="1" applyAlignment="1">
      <alignment horizontal="center" vertical="center" textRotation="90"/>
    </xf>
    <xf numFmtId="0" fontId="47" fillId="0" borderId="110" xfId="0" applyFont="1" applyBorder="1" applyAlignment="1">
      <alignment horizontal="center" vertical="center" textRotation="90"/>
    </xf>
    <xf numFmtId="0" fontId="46" fillId="0" borderId="94" xfId="0" applyFont="1" applyBorder="1" applyAlignment="1">
      <alignment horizontal="center" vertical="center"/>
    </xf>
    <xf numFmtId="0" fontId="46" fillId="0" borderId="0" xfId="0" applyFont="1" applyBorder="1" applyAlignment="1">
      <alignment horizontal="center" vertical="center"/>
    </xf>
    <xf numFmtId="0" fontId="46" fillId="0" borderId="192" xfId="0" applyFont="1" applyBorder="1" applyAlignment="1">
      <alignment horizontal="center" vertical="center"/>
    </xf>
    <xf numFmtId="0" fontId="46" fillId="0" borderId="138" xfId="0" applyFont="1" applyBorder="1" applyAlignment="1">
      <alignment horizontal="center" vertical="center"/>
    </xf>
    <xf numFmtId="0" fontId="46" fillId="0" borderId="99" xfId="0" applyFont="1" applyBorder="1" applyAlignment="1">
      <alignment horizontal="center" vertical="center"/>
    </xf>
    <xf numFmtId="0" fontId="46" fillId="0" borderId="193" xfId="0" applyFont="1" applyBorder="1" applyAlignment="1">
      <alignment horizontal="center" vertical="center"/>
    </xf>
    <xf numFmtId="0" fontId="23" fillId="5" borderId="89" xfId="0" applyFont="1" applyFill="1" applyBorder="1" applyAlignment="1">
      <alignment horizontal="center" vertical="center"/>
    </xf>
    <xf numFmtId="0" fontId="23" fillId="5" borderId="44"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0" xfId="0" applyFont="1" applyFill="1" applyBorder="1" applyAlignment="1">
      <alignment horizontal="center" vertical="center"/>
    </xf>
    <xf numFmtId="0" fontId="57" fillId="5" borderId="0" xfId="0" applyFont="1" applyFill="1" applyAlignment="1">
      <alignment horizontal="center" vertical="center"/>
    </xf>
    <xf numFmtId="0" fontId="91" fillId="10" borderId="0" xfId="0" applyFont="1" applyFill="1" applyBorder="1" applyAlignment="1">
      <alignment horizontal="center" vertical="center"/>
    </xf>
    <xf numFmtId="0" fontId="92" fillId="10" borderId="0" xfId="0" applyFont="1" applyFill="1" applyBorder="1" applyAlignment="1">
      <alignment horizontal="center" vertical="center"/>
    </xf>
    <xf numFmtId="0" fontId="92" fillId="8" borderId="0" xfId="0" applyFont="1" applyFill="1" applyBorder="1" applyAlignment="1">
      <alignment horizontal="center" vertical="center"/>
    </xf>
    <xf numFmtId="0" fontId="93" fillId="8" borderId="0" xfId="0" applyFont="1" applyFill="1" applyBorder="1" applyAlignment="1">
      <alignment horizontal="center" vertical="center"/>
    </xf>
    <xf numFmtId="0" fontId="63" fillId="5" borderId="0" xfId="0" applyFont="1" applyFill="1" applyBorder="1" applyAlignment="1">
      <alignment horizontal="center" vertical="center"/>
    </xf>
    <xf numFmtId="0" fontId="62" fillId="5" borderId="0" xfId="0" applyFont="1" applyFill="1" applyBorder="1" applyAlignment="1">
      <alignment horizontal="center" vertical="center"/>
    </xf>
    <xf numFmtId="3" fontId="25" fillId="5" borderId="45" xfId="0" applyNumberFormat="1" applyFont="1" applyFill="1" applyBorder="1" applyAlignment="1">
      <alignment horizontal="center" vertical="center"/>
    </xf>
    <xf numFmtId="3" fontId="25" fillId="5" borderId="47" xfId="0" applyNumberFormat="1" applyFont="1" applyFill="1" applyBorder="1" applyAlignment="1">
      <alignment horizontal="center" vertical="center"/>
    </xf>
    <xf numFmtId="0" fontId="24" fillId="16" borderId="0" xfId="0" applyFont="1" applyFill="1" applyBorder="1" applyAlignment="1">
      <alignment horizontal="center" vertical="center"/>
    </xf>
    <xf numFmtId="0" fontId="48" fillId="14" borderId="94" xfId="0" applyFont="1" applyFill="1" applyBorder="1" applyAlignment="1">
      <alignment horizontal="center" vertical="center"/>
    </xf>
    <xf numFmtId="0" fontId="48" fillId="14" borderId="0"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43" xfId="0" applyFont="1" applyFill="1" applyBorder="1" applyAlignment="1">
      <alignment horizontal="center" vertical="center"/>
    </xf>
    <xf numFmtId="0" fontId="45" fillId="11" borderId="204" xfId="0" applyFont="1" applyFill="1" applyBorder="1" applyAlignment="1">
      <alignment horizontal="center" vertical="center" textRotation="90"/>
    </xf>
    <xf numFmtId="0" fontId="45" fillId="11" borderId="205" xfId="0" applyFont="1" applyFill="1" applyBorder="1" applyAlignment="1">
      <alignment horizontal="center" vertical="center" textRotation="90"/>
    </xf>
    <xf numFmtId="0" fontId="45" fillId="11" borderId="206" xfId="0" applyFont="1" applyFill="1" applyBorder="1" applyAlignment="1">
      <alignment horizontal="center" vertical="center" textRotation="90"/>
    </xf>
    <xf numFmtId="0" fontId="0" fillId="8" borderId="207" xfId="0" applyFill="1" applyBorder="1" applyAlignment="1">
      <alignment horizontal="center" vertical="center"/>
    </xf>
    <xf numFmtId="0" fontId="0" fillId="8" borderId="202" xfId="0" applyFill="1" applyBorder="1" applyAlignment="1">
      <alignment horizontal="center" vertical="center"/>
    </xf>
    <xf numFmtId="0" fontId="0" fillId="10" borderId="201" xfId="0" applyFill="1" applyBorder="1" applyAlignment="1">
      <alignment horizontal="center" vertical="center"/>
    </xf>
    <xf numFmtId="0" fontId="0" fillId="10" borderId="202" xfId="0" applyFill="1" applyBorder="1" applyAlignment="1">
      <alignment horizontal="center" vertical="center"/>
    </xf>
    <xf numFmtId="0" fontId="0" fillId="11" borderId="201" xfId="0" applyFill="1" applyBorder="1" applyAlignment="1">
      <alignment horizontal="center" vertical="center"/>
    </xf>
    <xf numFmtId="0" fontId="0" fillId="11" borderId="202" xfId="0" applyFill="1" applyBorder="1" applyAlignment="1">
      <alignment horizontal="center" vertical="center"/>
    </xf>
    <xf numFmtId="0" fontId="0" fillId="7" borderId="201" xfId="0" applyFill="1" applyBorder="1" applyAlignment="1">
      <alignment horizontal="center" vertical="center"/>
    </xf>
    <xf numFmtId="0" fontId="0" fillId="7" borderId="202" xfId="0" applyFill="1" applyBorder="1" applyAlignment="1">
      <alignment horizontal="center" vertical="center"/>
    </xf>
    <xf numFmtId="0" fontId="0" fillId="12" borderId="201" xfId="0" applyFill="1" applyBorder="1" applyAlignment="1">
      <alignment horizontal="center" vertical="center"/>
    </xf>
    <xf numFmtId="0" fontId="0" fillId="12" borderId="202" xfId="0" applyFill="1" applyBorder="1" applyAlignment="1">
      <alignment horizontal="center" vertical="center"/>
    </xf>
    <xf numFmtId="0" fontId="0" fillId="6" borderId="201" xfId="0" applyFill="1" applyBorder="1" applyAlignment="1">
      <alignment horizontal="center" vertical="center"/>
    </xf>
    <xf numFmtId="0" fontId="0" fillId="6" borderId="202" xfId="0" applyFill="1" applyBorder="1" applyAlignment="1">
      <alignment horizontal="center" vertical="center"/>
    </xf>
    <xf numFmtId="0" fontId="0" fillId="13" borderId="201" xfId="0" applyFill="1" applyBorder="1" applyAlignment="1">
      <alignment horizontal="center" vertical="center"/>
    </xf>
    <xf numFmtId="0" fontId="0" fillId="13" borderId="202" xfId="0" applyFill="1" applyBorder="1" applyAlignment="1">
      <alignment horizontal="center" vertical="center"/>
    </xf>
    <xf numFmtId="0" fontId="0" fillId="15" borderId="201" xfId="0" applyFill="1" applyBorder="1" applyAlignment="1">
      <alignment horizontal="center" vertical="center"/>
    </xf>
    <xf numFmtId="0" fontId="0" fillId="15" borderId="202" xfId="0" applyFill="1" applyBorder="1" applyAlignment="1">
      <alignment horizontal="center" vertical="center"/>
    </xf>
    <xf numFmtId="0" fontId="0" fillId="2" borderId="201" xfId="0" applyFill="1" applyBorder="1" applyAlignment="1">
      <alignment horizontal="center" vertical="center"/>
    </xf>
    <xf numFmtId="0" fontId="0" fillId="2" borderId="202" xfId="0" applyFill="1" applyBorder="1" applyAlignment="1">
      <alignment horizontal="center" vertical="center"/>
    </xf>
    <xf numFmtId="0" fontId="31" fillId="22" borderId="201" xfId="0" applyFont="1" applyFill="1" applyBorder="1" applyAlignment="1">
      <alignment horizontal="center" vertical="center"/>
    </xf>
    <xf numFmtId="0" fontId="31" fillId="22" borderId="202" xfId="0" applyFont="1" applyFill="1" applyBorder="1" applyAlignment="1">
      <alignment horizontal="center" vertical="center"/>
    </xf>
    <xf numFmtId="0" fontId="31" fillId="25" borderId="201" xfId="0" applyFont="1" applyFill="1" applyBorder="1" applyAlignment="1">
      <alignment horizontal="center" vertical="center"/>
    </xf>
    <xf numFmtId="0" fontId="31" fillId="25" borderId="202" xfId="0" applyFont="1" applyFill="1" applyBorder="1" applyAlignment="1">
      <alignment horizontal="center" vertical="center"/>
    </xf>
    <xf numFmtId="0" fontId="22" fillId="16" borderId="201" xfId="0" applyFont="1" applyFill="1" applyBorder="1" applyAlignment="1">
      <alignment horizontal="center" vertical="center"/>
    </xf>
    <xf numFmtId="0" fontId="22" fillId="16" borderId="203" xfId="0" applyFont="1" applyFill="1" applyBorder="1" applyAlignment="1">
      <alignment horizontal="center" vertical="center"/>
    </xf>
    <xf numFmtId="0" fontId="22" fillId="17" borderId="147" xfId="0" applyFont="1" applyFill="1" applyBorder="1" applyAlignment="1">
      <alignment horizontal="center" vertical="center"/>
    </xf>
    <xf numFmtId="0" fontId="22" fillId="17" borderId="203" xfId="0" applyFont="1" applyFill="1" applyBorder="1" applyAlignment="1">
      <alignment horizontal="center" vertical="center"/>
    </xf>
    <xf numFmtId="0" fontId="45" fillId="11" borderId="208" xfId="0" applyFont="1" applyFill="1" applyBorder="1" applyAlignment="1">
      <alignment horizontal="center" vertical="center" textRotation="90"/>
    </xf>
    <xf numFmtId="0" fontId="0" fillId="13" borderId="52" xfId="0" applyFill="1" applyBorder="1" applyAlignment="1">
      <alignment horizontal="center" vertical="center"/>
    </xf>
    <xf numFmtId="0" fontId="0" fillId="13" borderId="53" xfId="0" applyFill="1" applyBorder="1" applyAlignment="1">
      <alignment horizontal="center" vertical="center"/>
    </xf>
    <xf numFmtId="0" fontId="0" fillId="15" borderId="52" xfId="0" applyFill="1" applyBorder="1" applyAlignment="1">
      <alignment horizontal="center" vertical="center"/>
    </xf>
    <xf numFmtId="0" fontId="0" fillId="15" borderId="53"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31" fillId="22" borderId="52" xfId="0" applyFont="1" applyFill="1" applyBorder="1" applyAlignment="1">
      <alignment horizontal="center" vertical="center"/>
    </xf>
    <xf numFmtId="0" fontId="31" fillId="22" borderId="209" xfId="0" applyFont="1" applyFill="1" applyBorder="1" applyAlignment="1">
      <alignment horizontal="center" vertical="center"/>
    </xf>
    <xf numFmtId="0" fontId="0" fillId="6" borderId="52" xfId="0" applyFill="1" applyBorder="1" applyAlignment="1">
      <alignment horizontal="center" vertical="center"/>
    </xf>
    <xf numFmtId="0" fontId="0" fillId="6" borderId="53" xfId="0" applyFill="1" applyBorder="1" applyAlignment="1">
      <alignment horizontal="center" vertical="center"/>
    </xf>
    <xf numFmtId="0" fontId="0" fillId="8" borderId="121" xfId="0" applyFill="1" applyBorder="1" applyAlignment="1">
      <alignment horizontal="center" vertical="center"/>
    </xf>
    <xf numFmtId="0" fontId="0" fillId="8" borderId="53" xfId="0"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0" fillId="7" borderId="52" xfId="0" applyFill="1" applyBorder="1" applyAlignment="1">
      <alignment horizontal="center" vertical="center"/>
    </xf>
    <xf numFmtId="0" fontId="0" fillId="7" borderId="53" xfId="0" applyFill="1" applyBorder="1" applyAlignment="1">
      <alignment horizontal="center" vertical="center"/>
    </xf>
    <xf numFmtId="0" fontId="0" fillId="12" borderId="52" xfId="0" applyFill="1" applyBorder="1" applyAlignment="1">
      <alignment horizontal="center" vertical="center"/>
    </xf>
    <xf numFmtId="0" fontId="0" fillId="12" borderId="53" xfId="0" applyFill="1" applyBorder="1" applyAlignment="1">
      <alignment horizontal="center" vertical="center"/>
    </xf>
    <xf numFmtId="0" fontId="0" fillId="12" borderId="54" xfId="0" applyFill="1" applyBorder="1" applyAlignment="1">
      <alignment horizontal="center" vertical="center"/>
    </xf>
    <xf numFmtId="0" fontId="0" fillId="12" borderId="110" xfId="0" applyFill="1" applyBorder="1" applyAlignment="1">
      <alignment horizontal="center" vertical="center"/>
    </xf>
    <xf numFmtId="0" fontId="20" fillId="22" borderId="0" xfId="0" applyFont="1" applyFill="1" applyAlignment="1">
      <alignment horizontal="center" vertical="center"/>
    </xf>
    <xf numFmtId="0" fontId="28" fillId="2" borderId="210" xfId="0" applyFont="1" applyFill="1" applyBorder="1" applyAlignment="1">
      <alignment horizontal="center" vertical="center"/>
    </xf>
    <xf numFmtId="0" fontId="28" fillId="2" borderId="211" xfId="0" applyFont="1" applyFill="1" applyBorder="1" applyAlignment="1">
      <alignment horizontal="center" vertical="center"/>
    </xf>
    <xf numFmtId="0" fontId="28" fillId="2" borderId="212" xfId="0" applyFont="1" applyFill="1" applyBorder="1" applyAlignment="1">
      <alignment horizontal="center" vertical="center"/>
    </xf>
    <xf numFmtId="0" fontId="30" fillId="7" borderId="213" xfId="0" applyFont="1" applyFill="1" applyBorder="1" applyAlignment="1">
      <alignment horizontal="center" vertical="center"/>
    </xf>
    <xf numFmtId="0" fontId="30" fillId="7" borderId="85" xfId="0" applyFont="1" applyFill="1" applyBorder="1" applyAlignment="1">
      <alignment horizontal="center" vertical="center"/>
    </xf>
    <xf numFmtId="0" fontId="32" fillId="8" borderId="85" xfId="0" applyFont="1" applyFill="1" applyBorder="1" applyAlignment="1">
      <alignment horizontal="center" vertical="center"/>
    </xf>
    <xf numFmtId="0" fontId="32" fillId="9" borderId="85" xfId="0" applyFont="1" applyFill="1" applyBorder="1" applyAlignment="1">
      <alignment horizontal="center" vertical="center"/>
    </xf>
    <xf numFmtId="0" fontId="32" fillId="9" borderId="84" xfId="0" applyFont="1" applyFill="1" applyBorder="1" applyAlignment="1">
      <alignment horizontal="center" vertical="center"/>
    </xf>
    <xf numFmtId="0" fontId="64" fillId="5" borderId="0" xfId="0" applyFont="1" applyFill="1" applyAlignment="1">
      <alignment horizontal="center" vertical="center"/>
    </xf>
    <xf numFmtId="0" fontId="22" fillId="17" borderId="214" xfId="0" applyFont="1" applyFill="1" applyBorder="1" applyAlignment="1">
      <alignment horizontal="center" vertical="center"/>
    </xf>
    <xf numFmtId="0" fontId="22" fillId="17" borderId="209" xfId="0" applyFont="1" applyFill="1" applyBorder="1" applyAlignment="1">
      <alignment horizontal="center" vertical="center"/>
    </xf>
    <xf numFmtId="0" fontId="31" fillId="22" borderId="215" xfId="0" applyFont="1" applyFill="1" applyBorder="1" applyAlignment="1">
      <alignment horizontal="center" vertical="center"/>
    </xf>
    <xf numFmtId="0" fontId="22" fillId="16" borderId="52" xfId="0" applyFont="1" applyFill="1" applyBorder="1" applyAlignment="1">
      <alignment horizontal="center" vertical="center"/>
    </xf>
    <xf numFmtId="0" fontId="22" fillId="16" borderId="53" xfId="0" applyFont="1" applyFill="1" applyBorder="1" applyAlignment="1">
      <alignment horizontal="center" vertical="center"/>
    </xf>
    <xf numFmtId="0" fontId="22" fillId="16" borderId="202" xfId="0" applyFont="1" applyFill="1" applyBorder="1" applyAlignment="1">
      <alignment horizontal="center" vertical="center"/>
    </xf>
    <xf numFmtId="0" fontId="22" fillId="17" borderId="201" xfId="0" applyFont="1" applyFill="1" applyBorder="1" applyAlignment="1">
      <alignment horizontal="center" vertical="center"/>
    </xf>
    <xf numFmtId="0" fontId="29" fillId="10" borderId="136" xfId="0" applyFont="1" applyFill="1" applyBorder="1" applyAlignment="1">
      <alignment horizontal="center" vertical="center" textRotation="90"/>
    </xf>
    <xf numFmtId="0" fontId="29" fillId="10" borderId="0" xfId="0" applyFont="1" applyFill="1" applyBorder="1" applyAlignment="1">
      <alignment horizontal="center" vertical="center" textRotation="90"/>
    </xf>
    <xf numFmtId="0" fontId="29" fillId="10" borderId="99" xfId="0" applyFont="1" applyFill="1" applyBorder="1" applyAlignment="1">
      <alignment horizontal="center" vertical="center" textRotation="90"/>
    </xf>
    <xf numFmtId="0" fontId="29" fillId="4" borderId="135" xfId="0" applyFont="1" applyFill="1" applyBorder="1" applyAlignment="1">
      <alignment horizontal="center" vertical="center" textRotation="90"/>
    </xf>
    <xf numFmtId="0" fontId="29" fillId="4" borderId="94" xfId="0" applyFont="1" applyFill="1" applyBorder="1" applyAlignment="1">
      <alignment horizontal="center" vertical="center" textRotation="90"/>
    </xf>
    <xf numFmtId="0" fontId="29" fillId="4" borderId="138" xfId="0" applyFont="1" applyFill="1" applyBorder="1" applyAlignment="1">
      <alignment horizontal="center" vertical="center" textRotation="90"/>
    </xf>
    <xf numFmtId="0" fontId="37" fillId="8" borderId="135" xfId="0" applyFont="1" applyFill="1" applyBorder="1" applyAlignment="1">
      <alignment horizontal="center" vertical="center"/>
    </xf>
    <xf numFmtId="0" fontId="37" fillId="8" borderId="137" xfId="0" applyFont="1" applyFill="1" applyBorder="1" applyAlignment="1">
      <alignment horizontal="center" vertical="center"/>
    </xf>
    <xf numFmtId="0" fontId="37" fillId="8" borderId="138" xfId="0" applyFont="1" applyFill="1" applyBorder="1" applyAlignment="1">
      <alignment horizontal="center" vertical="center"/>
    </xf>
    <xf numFmtId="0" fontId="37" fillId="8" borderId="100" xfId="0" applyFont="1" applyFill="1" applyBorder="1" applyAlignment="1">
      <alignment horizontal="center" vertical="center"/>
    </xf>
    <xf numFmtId="0" fontId="20" fillId="22" borderId="211" xfId="0" applyFont="1" applyFill="1" applyBorder="1" applyAlignment="1">
      <alignment horizontal="center" vertical="center"/>
    </xf>
    <xf numFmtId="0" fontId="20" fillId="22" borderId="212" xfId="0" applyFont="1" applyFill="1" applyBorder="1" applyAlignment="1">
      <alignment horizontal="center" vertical="center"/>
    </xf>
    <xf numFmtId="0" fontId="28" fillId="2" borderId="217" xfId="0" applyFont="1" applyFill="1" applyBorder="1" applyAlignment="1">
      <alignment horizontal="center" vertical="center"/>
    </xf>
    <xf numFmtId="0" fontId="32" fillId="9" borderId="216" xfId="0" applyFont="1" applyFill="1" applyBorder="1" applyAlignment="1">
      <alignment horizontal="center" vertical="center"/>
    </xf>
    <xf numFmtId="0" fontId="30" fillId="7" borderId="216" xfId="0" applyFont="1" applyFill="1" applyBorder="1" applyAlignment="1">
      <alignment horizontal="center" vertical="center"/>
    </xf>
    <xf numFmtId="0" fontId="32" fillId="9" borderId="133" xfId="0" applyFont="1" applyFill="1" applyBorder="1" applyAlignment="1">
      <alignment horizontal="center" vertical="center"/>
    </xf>
    <xf numFmtId="0" fontId="29" fillId="4" borderId="135" xfId="0" applyFont="1" applyFill="1" applyBorder="1" applyAlignment="1">
      <alignment horizontal="center" vertical="center"/>
    </xf>
    <xf numFmtId="0" fontId="29" fillId="4" borderId="94" xfId="0" applyFont="1" applyFill="1" applyBorder="1" applyAlignment="1">
      <alignment horizontal="center" vertical="center"/>
    </xf>
    <xf numFmtId="0" fontId="29" fillId="4" borderId="138" xfId="0" applyFont="1" applyFill="1" applyBorder="1" applyAlignment="1">
      <alignment horizontal="center" vertical="center"/>
    </xf>
    <xf numFmtId="0" fontId="29" fillId="10" borderId="136"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99" xfId="0" applyFont="1" applyFill="1" applyBorder="1" applyAlignment="1">
      <alignment horizontal="center" vertical="center"/>
    </xf>
    <xf numFmtId="0" fontId="37" fillId="8" borderId="94" xfId="0" applyFont="1" applyFill="1" applyBorder="1" applyAlignment="1">
      <alignment horizontal="center" vertical="center"/>
    </xf>
    <xf numFmtId="0" fontId="37" fillId="8" borderId="131" xfId="0" applyFont="1" applyFill="1" applyBorder="1" applyAlignment="1">
      <alignment horizontal="center" vertical="center"/>
    </xf>
    <xf numFmtId="0" fontId="30" fillId="7" borderId="201" xfId="0" applyFont="1" applyFill="1" applyBorder="1" applyAlignment="1">
      <alignment horizontal="center" vertical="center"/>
    </xf>
    <xf numFmtId="0" fontId="30" fillId="7" borderId="27" xfId="0" applyFont="1" applyFill="1" applyBorder="1" applyAlignment="1">
      <alignment horizontal="center" vertical="center"/>
    </xf>
    <xf numFmtId="0" fontId="32" fillId="8" borderId="27" xfId="0" applyFont="1" applyFill="1" applyBorder="1" applyAlignment="1">
      <alignment horizontal="center" vertical="center"/>
    </xf>
    <xf numFmtId="0" fontId="32" fillId="9" borderId="27" xfId="0" applyFont="1" applyFill="1" applyBorder="1" applyAlignment="1">
      <alignment horizontal="center" vertical="center"/>
    </xf>
    <xf numFmtId="0" fontId="32" fillId="9" borderId="28" xfId="0" applyFont="1" applyFill="1" applyBorder="1" applyAlignment="1">
      <alignment horizontal="center" vertical="center"/>
    </xf>
    <xf numFmtId="0" fontId="29" fillId="10" borderId="218" xfId="0" applyFont="1" applyFill="1" applyBorder="1" applyAlignment="1">
      <alignment horizontal="center" vertical="center" textRotation="90"/>
    </xf>
    <xf numFmtId="0" fontId="29" fillId="10" borderId="219" xfId="0" applyFont="1" applyFill="1" applyBorder="1" applyAlignment="1">
      <alignment horizontal="center" vertical="center" textRotation="90"/>
    </xf>
    <xf numFmtId="0" fontId="29" fillId="10" borderId="285" xfId="0" applyFont="1" applyFill="1" applyBorder="1" applyAlignment="1">
      <alignment horizontal="center" vertical="center" textRotation="90"/>
    </xf>
    <xf numFmtId="0" fontId="29" fillId="10" borderId="220" xfId="0" applyFont="1" applyFill="1" applyBorder="1" applyAlignment="1">
      <alignment horizontal="center" vertical="center" textRotation="90"/>
    </xf>
    <xf numFmtId="0" fontId="29" fillId="4" borderId="204" xfId="0" applyFont="1" applyFill="1" applyBorder="1" applyAlignment="1">
      <alignment horizontal="center" vertical="center" textRotation="90"/>
    </xf>
    <xf numFmtId="0" fontId="29" fillId="4" borderId="205" xfId="0" applyFont="1" applyFill="1" applyBorder="1" applyAlignment="1">
      <alignment horizontal="center" vertical="center" textRotation="90"/>
    </xf>
    <xf numFmtId="0" fontId="29" fillId="4" borderId="206" xfId="0" applyFont="1" applyFill="1" applyBorder="1" applyAlignment="1">
      <alignment horizontal="center" vertical="center" textRotation="90"/>
    </xf>
    <xf numFmtId="0" fontId="29" fillId="10" borderId="135" xfId="0" applyFont="1" applyFill="1" applyBorder="1" applyAlignment="1">
      <alignment horizontal="center" vertical="center" textRotation="90"/>
    </xf>
    <xf numFmtId="0" fontId="29" fillId="10" borderId="94" xfId="0" applyFont="1" applyFill="1" applyBorder="1" applyAlignment="1">
      <alignment horizontal="center" vertical="center" textRotation="90"/>
    </xf>
    <xf numFmtId="0" fontId="29" fillId="10" borderId="138" xfId="0" applyFont="1" applyFill="1" applyBorder="1" applyAlignment="1">
      <alignment horizontal="center" vertical="center" textRotation="90"/>
    </xf>
    <xf numFmtId="0" fontId="29" fillId="4" borderId="0" xfId="0" applyFont="1" applyFill="1" applyBorder="1" applyAlignment="1">
      <alignment horizontal="center" vertical="center" textRotation="90"/>
    </xf>
    <xf numFmtId="0" fontId="29" fillId="4" borderId="99" xfId="0" applyFont="1" applyFill="1" applyBorder="1" applyAlignment="1">
      <alignment horizontal="center" vertical="center" textRotation="90"/>
    </xf>
    <xf numFmtId="0" fontId="29" fillId="10" borderId="204" xfId="0" applyFont="1" applyFill="1" applyBorder="1" applyAlignment="1">
      <alignment horizontal="center" vertical="center" textRotation="90"/>
    </xf>
    <xf numFmtId="0" fontId="29" fillId="10" borderId="205" xfId="0" applyFont="1" applyFill="1" applyBorder="1" applyAlignment="1">
      <alignment horizontal="center" vertical="center" textRotation="90"/>
    </xf>
    <xf numFmtId="0" fontId="29" fillId="10" borderId="206" xfId="0" applyFont="1" applyFill="1" applyBorder="1" applyAlignment="1">
      <alignment horizontal="center" vertical="center" textRotation="90"/>
    </xf>
    <xf numFmtId="0" fontId="37" fillId="8" borderId="0" xfId="0" applyFont="1" applyFill="1" applyBorder="1" applyAlignment="1">
      <alignment horizontal="center" vertical="center"/>
    </xf>
    <xf numFmtId="0" fontId="37" fillId="8" borderId="99" xfId="0" applyFont="1" applyFill="1" applyBorder="1" applyAlignment="1">
      <alignment horizontal="center" vertical="center"/>
    </xf>
    <xf numFmtId="0" fontId="37" fillId="8" borderId="136" xfId="0" applyFont="1" applyFill="1" applyBorder="1" applyAlignment="1">
      <alignment horizontal="center" vertical="center"/>
    </xf>
    <xf numFmtId="0" fontId="29" fillId="4" borderId="136" xfId="0" applyFont="1" applyFill="1" applyBorder="1" applyAlignment="1">
      <alignment horizontal="center" vertical="center" textRotation="90"/>
    </xf>
    <xf numFmtId="0" fontId="37" fillId="8" borderId="0" xfId="0" applyFont="1" applyFill="1" applyAlignment="1">
      <alignment horizontal="center" vertical="center"/>
    </xf>
  </cellXfs>
  <cellStyles count="2">
    <cellStyle name="Normální" xfId="0" builtinId="0"/>
    <cellStyle name="Procenta" xfId="1" builtinId="5"/>
  </cellStyles>
  <dxfs count="34">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2"/>
        </patternFill>
      </fill>
    </dxf>
  </dxfs>
  <tableStyles count="0" defaultTableStyle="TableStyleMedium9" defaultPivotStyle="PivotStyleLight16"/>
  <colors>
    <mruColors>
      <color rgb="FF99FF99"/>
      <color rgb="FFFFCCFF"/>
      <color rgb="FF2CCAFC"/>
      <color rgb="FFE7FABE"/>
      <color rgb="FFCCFF99"/>
      <color rgb="FF6600FF"/>
      <color rgb="FF3333CC"/>
      <color rgb="FFCC66FF"/>
      <color rgb="FF9999FF"/>
      <color rgb="FFF6EC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worksheet" Target="worksheets/sheet3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3.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8.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1.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a:t>Poměr dětí a dospělých v účasti na Běhu Hrádkem</a:t>
            </a:r>
          </a:p>
        </c:rich>
      </c:tx>
      <c:layout>
        <c:manualLayout>
          <c:xMode val="edge"/>
          <c:yMode val="edge"/>
          <c:x val="8.1166783527698752E-2"/>
          <c:y val="5.0696250828071408E-2"/>
        </c:manualLayout>
      </c:layout>
      <c:overlay val="0"/>
    </c:title>
    <c:autoTitleDeleted val="0"/>
    <c:plotArea>
      <c:layout>
        <c:manualLayout>
          <c:layoutTarget val="inner"/>
          <c:xMode val="edge"/>
          <c:yMode val="edge"/>
          <c:x val="4.3657384553549512E-2"/>
          <c:y val="2.1340376967982341E-2"/>
          <c:w val="0.93144926485008206"/>
          <c:h val="0.92360449397074174"/>
        </c:manualLayout>
      </c:layout>
      <c:barChart>
        <c:barDir val="col"/>
        <c:grouping val="stacked"/>
        <c:varyColors val="0"/>
        <c:ser>
          <c:idx val="0"/>
          <c:order val="0"/>
          <c:tx>
            <c:strRef>
              <c:f>statistika!$D$29</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statistika!$E$2:$X$2</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statistika!$E$29:$X$29</c:f>
              <c:numCache>
                <c:formatCode>General</c:formatCode>
                <c:ptCount val="20"/>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pt idx="18">
                  <c:v>188</c:v>
                </c:pt>
                <c:pt idx="19">
                  <c:v>338</c:v>
                </c:pt>
              </c:numCache>
            </c:numRef>
          </c:val>
        </c:ser>
        <c:ser>
          <c:idx val="1"/>
          <c:order val="1"/>
          <c:tx>
            <c:strRef>
              <c:f>statistika!$D$30</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statistika!$E$2:$X$2</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statistika!$E$30:$X$30</c:f>
              <c:numCache>
                <c:formatCode>General</c:formatCode>
                <c:ptCount val="20"/>
                <c:pt idx="0">
                  <c:v>17</c:v>
                </c:pt>
                <c:pt idx="1">
                  <c:v>28</c:v>
                </c:pt>
                <c:pt idx="2">
                  <c:v>42</c:v>
                </c:pt>
                <c:pt idx="3">
                  <c:v>52</c:v>
                </c:pt>
                <c:pt idx="4">
                  <c:v>39</c:v>
                </c:pt>
                <c:pt idx="5">
                  <c:v>73</c:v>
                </c:pt>
                <c:pt idx="6">
                  <c:v>47</c:v>
                </c:pt>
                <c:pt idx="7">
                  <c:v>64</c:v>
                </c:pt>
                <c:pt idx="8">
                  <c:v>64</c:v>
                </c:pt>
                <c:pt idx="9">
                  <c:v>62</c:v>
                </c:pt>
                <c:pt idx="10">
                  <c:v>62</c:v>
                </c:pt>
                <c:pt idx="11">
                  <c:v>50</c:v>
                </c:pt>
                <c:pt idx="12">
                  <c:v>66</c:v>
                </c:pt>
                <c:pt idx="13">
                  <c:v>82</c:v>
                </c:pt>
                <c:pt idx="14">
                  <c:v>61</c:v>
                </c:pt>
                <c:pt idx="15">
                  <c:v>98</c:v>
                </c:pt>
                <c:pt idx="16">
                  <c:v>47</c:v>
                </c:pt>
                <c:pt idx="17">
                  <c:v>92</c:v>
                </c:pt>
                <c:pt idx="18">
                  <c:v>89</c:v>
                </c:pt>
                <c:pt idx="19">
                  <c:v>102</c:v>
                </c:pt>
              </c:numCache>
            </c:numRef>
          </c:val>
        </c:ser>
        <c:dLbls>
          <c:showLegendKey val="0"/>
          <c:showVal val="0"/>
          <c:showCatName val="0"/>
          <c:showSerName val="0"/>
          <c:showPercent val="0"/>
          <c:showBubbleSize val="0"/>
        </c:dLbls>
        <c:gapWidth val="50"/>
        <c:overlap val="100"/>
        <c:axId val="281066608"/>
        <c:axId val="281066216"/>
      </c:barChart>
      <c:catAx>
        <c:axId val="281066608"/>
        <c:scaling>
          <c:orientation val="minMax"/>
        </c:scaling>
        <c:delete val="0"/>
        <c:axPos val="b"/>
        <c:numFmt formatCode="General" sourceLinked="1"/>
        <c:majorTickMark val="out"/>
        <c:minorTickMark val="none"/>
        <c:tickLblPos val="nextTo"/>
        <c:txPr>
          <a:bodyPr/>
          <a:lstStyle/>
          <a:p>
            <a:pPr>
              <a:defRPr sz="1100" b="1"/>
            </a:pPr>
            <a:endParaRPr lang="cs-CZ"/>
          </a:p>
        </c:txPr>
        <c:crossAx val="281066216"/>
        <c:crosses val="autoZero"/>
        <c:auto val="1"/>
        <c:lblAlgn val="ctr"/>
        <c:lblOffset val="100"/>
        <c:noMultiLvlLbl val="0"/>
      </c:catAx>
      <c:valAx>
        <c:axId val="281066216"/>
        <c:scaling>
          <c:orientation val="minMax"/>
          <c:max val="450"/>
        </c:scaling>
        <c:delete val="0"/>
        <c:axPos val="l"/>
        <c:majorGridlines/>
        <c:numFmt formatCode="General" sourceLinked="1"/>
        <c:majorTickMark val="out"/>
        <c:minorTickMark val="none"/>
        <c:tickLblPos val="nextTo"/>
        <c:crossAx val="281066608"/>
        <c:crosses val="autoZero"/>
        <c:crossBetween val="between"/>
      </c:valAx>
    </c:plotArea>
    <c:legend>
      <c:legendPos val="r"/>
      <c:layout>
        <c:manualLayout>
          <c:xMode val="edge"/>
          <c:yMode val="edge"/>
          <c:x val="0.68305052963568913"/>
          <c:y val="3.2706095444139778E-2"/>
          <c:w val="0.16819477913264935"/>
          <c:h val="8.2759274742004313E-2"/>
        </c:manualLayout>
      </c:layout>
      <c:overlay val="0"/>
      <c:txPr>
        <a:bodyPr/>
        <a:lstStyle/>
        <a:p>
          <a:pPr>
            <a:defRPr sz="1400"/>
          </a:pPr>
          <a:endParaRPr lang="cs-CZ"/>
        </a:p>
      </c:txPr>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CE"/>
                <a:ea typeface="Arial CE"/>
                <a:cs typeface="Arial CE"/>
              </a:defRPr>
            </a:pPr>
            <a:r>
              <a:rPr lang="cs-CZ" sz="1200" b="1" i="0" u="none" strike="noStrike" baseline="0">
                <a:solidFill>
                  <a:srgbClr val="000000"/>
                </a:solidFill>
                <a:latin typeface="Arial CE"/>
                <a:cs typeface="Arial CE"/>
              </a:rPr>
              <a:t>Běh Hrádkem   </a:t>
            </a:r>
            <a:r>
              <a:rPr lang="cs-CZ" sz="1175" b="1" i="0" u="none" strike="noStrike" baseline="0">
                <a:solidFill>
                  <a:srgbClr val="000000"/>
                </a:solidFill>
                <a:latin typeface="Arial CE"/>
                <a:cs typeface="Arial CE"/>
              </a:rPr>
              <a:t> </a:t>
            </a:r>
            <a:r>
              <a:rPr lang="cs-CZ" sz="1175" b="0" i="0" u="none" strike="noStrike" baseline="0">
                <a:solidFill>
                  <a:srgbClr val="000000"/>
                </a:solidFill>
                <a:latin typeface="Arial CE"/>
                <a:cs typeface="Arial CE"/>
              </a:rPr>
              <a:t>(počet závodníků)</a:t>
            </a:r>
            <a:endParaRPr lang="cs-CZ"/>
          </a:p>
        </c:rich>
      </c:tx>
      <c:layout>
        <c:manualLayout>
          <c:xMode val="edge"/>
          <c:yMode val="edge"/>
          <c:x val="0.54096405949256354"/>
          <c:y val="6.0662797798995458E-2"/>
        </c:manualLayout>
      </c:layout>
      <c:overlay val="0"/>
      <c:spPr>
        <a:noFill/>
        <a:ln w="25400">
          <a:noFill/>
        </a:ln>
      </c:spPr>
    </c:title>
    <c:autoTitleDeleted val="0"/>
    <c:plotArea>
      <c:layout>
        <c:manualLayout>
          <c:layoutTarget val="inner"/>
          <c:xMode val="edge"/>
          <c:yMode val="edge"/>
          <c:x val="4.4416644577521154E-2"/>
          <c:y val="2.7855153203342618E-2"/>
          <c:w val="0.9273971229229967"/>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statistika!$E$2:$X$2</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statistika!$E$33:$X$33</c:f>
              <c:numCache>
                <c:formatCode>General</c:formatCode>
                <c:ptCount val="20"/>
                <c:pt idx="0">
                  <c:v>92</c:v>
                </c:pt>
                <c:pt idx="1">
                  <c:v>86</c:v>
                </c:pt>
                <c:pt idx="2">
                  <c:v>161</c:v>
                </c:pt>
                <c:pt idx="3">
                  <c:v>262</c:v>
                </c:pt>
                <c:pt idx="4">
                  <c:v>247</c:v>
                </c:pt>
                <c:pt idx="5">
                  <c:v>287</c:v>
                </c:pt>
                <c:pt idx="6">
                  <c:v>224</c:v>
                </c:pt>
                <c:pt idx="7">
                  <c:v>218</c:v>
                </c:pt>
                <c:pt idx="8">
                  <c:v>262</c:v>
                </c:pt>
                <c:pt idx="9">
                  <c:v>264</c:v>
                </c:pt>
                <c:pt idx="10">
                  <c:v>241</c:v>
                </c:pt>
                <c:pt idx="11">
                  <c:v>218</c:v>
                </c:pt>
                <c:pt idx="12">
                  <c:v>257</c:v>
                </c:pt>
                <c:pt idx="13">
                  <c:v>246</c:v>
                </c:pt>
                <c:pt idx="14">
                  <c:v>246</c:v>
                </c:pt>
                <c:pt idx="15">
                  <c:v>266</c:v>
                </c:pt>
                <c:pt idx="16">
                  <c:v>248</c:v>
                </c:pt>
                <c:pt idx="17">
                  <c:v>267</c:v>
                </c:pt>
                <c:pt idx="18">
                  <c:v>277</c:v>
                </c:pt>
                <c:pt idx="19">
                  <c:v>440</c:v>
                </c:pt>
              </c:numCache>
            </c:numRef>
          </c:val>
        </c:ser>
        <c:dLbls>
          <c:showLegendKey val="0"/>
          <c:showVal val="0"/>
          <c:showCatName val="0"/>
          <c:showSerName val="0"/>
          <c:showPercent val="0"/>
          <c:showBubbleSize val="0"/>
        </c:dLbls>
        <c:axId val="281067784"/>
        <c:axId val="281065824"/>
      </c:areaChart>
      <c:catAx>
        <c:axId val="281067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CE"/>
                <a:ea typeface="Arial CE"/>
                <a:cs typeface="Arial CE"/>
              </a:defRPr>
            </a:pPr>
            <a:endParaRPr lang="cs-CZ"/>
          </a:p>
        </c:txPr>
        <c:crossAx val="281065824"/>
        <c:crosses val="autoZero"/>
        <c:auto val="1"/>
        <c:lblAlgn val="ctr"/>
        <c:lblOffset val="100"/>
        <c:tickLblSkip val="1"/>
        <c:tickMarkSkip val="1"/>
        <c:noMultiLvlLbl val="0"/>
      </c:catAx>
      <c:valAx>
        <c:axId val="281065824"/>
        <c:scaling>
          <c:orientation val="minMax"/>
          <c:max val="45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cs-CZ"/>
          </a:p>
        </c:txPr>
        <c:crossAx val="281067784"/>
        <c:crosses val="autoZero"/>
        <c:crossBetween val="midCat"/>
      </c:valAx>
      <c:spPr>
        <a:solidFill>
          <a:srgbClr val="FFFFCC"/>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6241225624811693"/>
          <c:y val="4.6770769744328941E-4"/>
          <c:w val="0.64930150805345999"/>
          <c:h val="0.9498110542050352"/>
        </c:manualLayout>
      </c:layout>
      <c:pie3DChart>
        <c:varyColors val="1"/>
        <c:ser>
          <c:idx val="0"/>
          <c:order val="0"/>
          <c:explosion val="19"/>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tx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r>
                      <a:rPr lang="en-US">
                        <a:solidFill>
                          <a:sysClr val="windowText" lastClr="000000"/>
                        </a:solidFill>
                      </a:rPr>
                      <a:t>Polsko
15%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0"/>
              <c:showBubbleSize val="0"/>
              <c:extLst>
                <c:ext xmlns:c15="http://schemas.microsoft.com/office/drawing/2012/chart" uri="{CE6537A1-D6FC-4f65-9D91-7224C49458BB}"/>
              </c:extLst>
            </c:dLbl>
            <c:dLbl>
              <c:idx val="1"/>
              <c:layout>
                <c:manualLayout>
                  <c:x val="0.10692461555549151"/>
                  <c:y val="-0.2780141951043685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r>
                      <a:rPr lang="en-US">
                        <a:solidFill>
                          <a:schemeClr val="bg1"/>
                        </a:solidFill>
                      </a:rPr>
                      <a:t>Česká republika
81%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r>
                      <a:rPr lang="en-US">
                        <a:solidFill>
                          <a:sysClr val="windowText" lastClr="000000"/>
                        </a:solidFill>
                      </a:rPr>
                      <a:t>Slovensko
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(statistika!$F$35,statistika!$J$35,statistika!$N$35)</c:f>
              <c:strCache>
                <c:ptCount val="3"/>
                <c:pt idx="0">
                  <c:v>Polsko</c:v>
                </c:pt>
                <c:pt idx="1">
                  <c:v>Česko</c:v>
                </c:pt>
                <c:pt idx="2">
                  <c:v>Slovensko</c:v>
                </c:pt>
              </c:strCache>
            </c:strRef>
          </c:cat>
          <c:val>
            <c:numRef>
              <c:f>(statistika!$H$35,statistika!$L$35,statistika!$O$35)</c:f>
              <c:numCache>
                <c:formatCode>General</c:formatCode>
                <c:ptCount val="3"/>
                <c:pt idx="0">
                  <c:v>746</c:v>
                </c:pt>
                <c:pt idx="1">
                  <c:v>3882</c:v>
                </c:pt>
                <c:pt idx="2">
                  <c:v>90</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88539752907761"/>
          <c:y val="7.3171312653333459E-2"/>
          <c:w val="0.8561147806151943"/>
          <c:h val="0.92682845065872677"/>
        </c:manualLayout>
      </c:layout>
      <c:pie3DChart>
        <c:varyColors val="1"/>
        <c:ser>
          <c:idx val="0"/>
          <c:order val="0"/>
          <c:explosion val="6"/>
          <c:dPt>
            <c:idx val="0"/>
            <c:bubble3D val="0"/>
            <c:explosion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explosion val="0"/>
            <c:spPr>
              <a:solidFill>
                <a:srgbClr val="FFFF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0.17018805556796365"/>
                  <c:y val="3.500845578252857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r>
                      <a:rPr lang="en-US">
                        <a:solidFill>
                          <a:sysClr val="windowText" lastClr="000000"/>
                        </a:solidFill>
                      </a:rPr>
                      <a:t>ženy</a:t>
                    </a:r>
                  </a:p>
                  <a:p>
                    <a:pPr>
                      <a:defRPr>
                        <a:solidFill>
                          <a:sysClr val="windowText" lastClr="000000"/>
                        </a:solidFill>
                      </a:defRPr>
                    </a:pPr>
                    <a:r>
                      <a:rPr lang="en-US">
                        <a:solidFill>
                          <a:sysClr val="windowText" lastClr="000000"/>
                        </a:solidFill>
                      </a:rPr>
                      <a:t>36%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Lst>
            </c:dLbl>
            <c:dLbl>
              <c:idx val="1"/>
              <c:layout>
                <c:manualLayout>
                  <c:x val="0.2609550185375441"/>
                  <c:y val="-0.1108601099780072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r>
                      <a:rPr lang="en-US">
                        <a:solidFill>
                          <a:sysClr val="windowText" lastClr="000000"/>
                        </a:solidFill>
                      </a:rPr>
                      <a:t>muži</a:t>
                    </a:r>
                  </a:p>
                  <a:p>
                    <a:pPr>
                      <a:defRPr>
                        <a:solidFill>
                          <a:sysClr val="windowText" lastClr="000000"/>
                        </a:solidFill>
                      </a:defRPr>
                    </a:pPr>
                    <a:r>
                      <a:rPr lang="en-US">
                        <a:solidFill>
                          <a:sysClr val="windowText" lastClr="000000"/>
                        </a:solidFill>
                      </a:rPr>
                      <a:t>64%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statistika!$D$31:$D$32</c:f>
              <c:strCache>
                <c:ptCount val="2"/>
                <c:pt idx="0">
                  <c:v>ženy</c:v>
                </c:pt>
                <c:pt idx="1">
                  <c:v>muži</c:v>
                </c:pt>
              </c:strCache>
            </c:strRef>
          </c:cat>
          <c:val>
            <c:numRef>
              <c:f>statistika!$Y$31:$Y$32</c:f>
              <c:numCache>
                <c:formatCode>#,##0</c:formatCode>
                <c:ptCount val="2"/>
                <c:pt idx="0">
                  <c:v>1986</c:v>
                </c:pt>
                <c:pt idx="1">
                  <c:v>2823</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23310578641132"/>
          <c:y val="9.9015395302512063E-2"/>
          <c:w val="0.7235359875383699"/>
          <c:h val="0.69268505917859491"/>
        </c:manualLayout>
      </c:layout>
      <c:pie3DChart>
        <c:varyColors val="1"/>
        <c:ser>
          <c:idx val="0"/>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0.21825485813015064"/>
                  <c:y val="-0.2343292016886464"/>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22357814735283721"/>
                  <c:y val="9.373168067545853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statistika!$D$29:$D$30</c:f>
              <c:strCache>
                <c:ptCount val="2"/>
                <c:pt idx="0">
                  <c:v>děti</c:v>
                </c:pt>
                <c:pt idx="1">
                  <c:v>dospělí</c:v>
                </c:pt>
              </c:strCache>
            </c:strRef>
          </c:cat>
          <c:val>
            <c:numRef>
              <c:f>statistika!$Y$29:$Y$30</c:f>
              <c:numCache>
                <c:formatCode>#,##0</c:formatCode>
                <c:ptCount val="2"/>
                <c:pt idx="0">
                  <c:v>3572</c:v>
                </c:pt>
                <c:pt idx="1">
                  <c:v>1237</c:v>
                </c:pt>
              </c:numCache>
            </c:numRef>
          </c:val>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0" workbookViewId="0"/>
  </sheetViews>
  <pageMargins left="0" right="0" top="0" bottom="0" header="0" footer="0"/>
  <pageSetup paperSize="11" orientation="landscape" horizontalDpi="360" verticalDpi="36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5962650"/>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7143750" cy="4927023"/>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0.55438</cdr:x>
      <cdr:y>0.43062</cdr:y>
    </cdr:from>
    <cdr:to>
      <cdr:x>0.98667</cdr:x>
      <cdr:y>0.96837</cdr:y>
    </cdr:to>
    <cdr:graphicFrame macro="">
      <cdr:nvGraphicFramePr>
        <cdr:cNvPr id="59572" name="Chart 18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0.09576</cdr:x>
      <cdr:y>0.45167</cdr:y>
    </cdr:from>
    <cdr:to>
      <cdr:x>0.40914</cdr:x>
      <cdr:y>0.89344</cdr:y>
    </cdr:to>
    <cdr:graphicFrame macro="">
      <cdr:nvGraphicFramePr>
        <cdr:cNvPr id="59573" name="Chart 181"/>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0.35151</cdr:x>
      <cdr:y>0.51049</cdr:y>
    </cdr:from>
    <cdr:to>
      <cdr:x>0.68548</cdr:x>
      <cdr:y>0.89549</cdr:y>
    </cdr:to>
    <cdr:graphicFrame macro="">
      <cdr:nvGraphicFramePr>
        <cdr:cNvPr id="59574" name="Chart 18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2"/>
  <sheetViews>
    <sheetView workbookViewId="0">
      <selection activeCell="D1" sqref="D1"/>
    </sheetView>
  </sheetViews>
  <sheetFormatPr defaultRowHeight="12"/>
  <cols>
    <col min="1" max="1" width="16.42578125" style="1" customWidth="1"/>
    <col min="2" max="2" width="89.42578125" style="1" customWidth="1"/>
    <col min="3" max="36" width="9.140625" style="71"/>
    <col min="37" max="16384" width="9.140625" style="1"/>
  </cols>
  <sheetData>
    <row r="1" spans="1:2" ht="15.75">
      <c r="A1" s="424"/>
      <c r="B1" s="71"/>
    </row>
    <row r="2" spans="1:2" ht="24">
      <c r="A2" s="884" t="s">
        <v>2040</v>
      </c>
      <c r="B2" s="885"/>
    </row>
    <row r="3" spans="1:2" ht="6.75" customHeight="1">
      <c r="A3" s="425"/>
      <c r="B3" s="71"/>
    </row>
    <row r="4" spans="1:2" ht="30" customHeight="1">
      <c r="A4" s="889" t="s">
        <v>2041</v>
      </c>
      <c r="B4" s="889"/>
    </row>
    <row r="5" spans="1:2" ht="16.5" thickBot="1">
      <c r="A5" s="426"/>
      <c r="B5" s="71"/>
    </row>
    <row r="6" spans="1:2" ht="35.25" customHeight="1" thickTop="1">
      <c r="A6" s="403" t="s">
        <v>2042</v>
      </c>
      <c r="B6" s="886" t="s">
        <v>2043</v>
      </c>
    </row>
    <row r="7" spans="1:2">
      <c r="A7" s="871">
        <v>34811</v>
      </c>
      <c r="B7" s="887"/>
    </row>
    <row r="8" spans="1:2">
      <c r="A8" s="890"/>
      <c r="B8" s="887"/>
    </row>
    <row r="9" spans="1:2" ht="24" customHeight="1">
      <c r="A9" s="873"/>
      <c r="B9" s="888"/>
    </row>
    <row r="10" spans="1:2" ht="33" customHeight="1">
      <c r="A10" s="404" t="s">
        <v>2044</v>
      </c>
      <c r="B10" s="874" t="s">
        <v>2203</v>
      </c>
    </row>
    <row r="11" spans="1:2">
      <c r="A11" s="871">
        <v>35168</v>
      </c>
      <c r="B11" s="875"/>
    </row>
    <row r="12" spans="1:2" ht="26.25" customHeight="1">
      <c r="A12" s="873"/>
      <c r="B12" s="876"/>
    </row>
    <row r="13" spans="1:2" ht="33" customHeight="1">
      <c r="A13" s="404" t="s">
        <v>2045</v>
      </c>
      <c r="B13" s="874" t="s">
        <v>2189</v>
      </c>
    </row>
    <row r="14" spans="1:2">
      <c r="A14" s="871">
        <v>35525</v>
      </c>
      <c r="B14" s="875"/>
    </row>
    <row r="15" spans="1:2" ht="31.5" customHeight="1">
      <c r="A15" s="873"/>
      <c r="B15" s="876"/>
    </row>
    <row r="16" spans="1:2" ht="34.5" customHeight="1">
      <c r="A16" s="404" t="s">
        <v>2190</v>
      </c>
      <c r="B16" s="874" t="s">
        <v>2191</v>
      </c>
    </row>
    <row r="17" spans="1:2">
      <c r="A17" s="871">
        <v>35903</v>
      </c>
      <c r="B17" s="875"/>
    </row>
    <row r="18" spans="1:2" ht="46.5" customHeight="1">
      <c r="A18" s="873"/>
      <c r="B18" s="876"/>
    </row>
    <row r="19" spans="1:2" ht="29.25" customHeight="1">
      <c r="A19" s="404" t="s">
        <v>2192</v>
      </c>
      <c r="B19" s="874" t="s">
        <v>2193</v>
      </c>
    </row>
    <row r="20" spans="1:2" ht="23.25" customHeight="1">
      <c r="A20" s="405">
        <v>36260</v>
      </c>
      <c r="B20" s="876"/>
    </row>
    <row r="21" spans="1:2" ht="34.5" customHeight="1">
      <c r="A21" s="404" t="s">
        <v>2194</v>
      </c>
      <c r="B21" s="874" t="s">
        <v>2195</v>
      </c>
    </row>
    <row r="22" spans="1:2" ht="33.75" customHeight="1">
      <c r="A22" s="871">
        <v>36645</v>
      </c>
      <c r="B22" s="875"/>
    </row>
    <row r="23" spans="1:2" ht="39" customHeight="1">
      <c r="A23" s="873"/>
      <c r="B23" s="876"/>
    </row>
    <row r="24" spans="1:2" ht="35.25" customHeight="1">
      <c r="A24" s="404" t="s">
        <v>2196</v>
      </c>
      <c r="B24" s="874" t="s">
        <v>2197</v>
      </c>
    </row>
    <row r="25" spans="1:2">
      <c r="A25" s="871">
        <v>37002</v>
      </c>
      <c r="B25" s="875"/>
    </row>
    <row r="26" spans="1:2" ht="93" customHeight="1">
      <c r="A26" s="873"/>
      <c r="B26" s="876"/>
    </row>
    <row r="27" spans="1:2" ht="35.25" customHeight="1">
      <c r="A27" s="404" t="s">
        <v>2198</v>
      </c>
      <c r="B27" s="874" t="s">
        <v>2204</v>
      </c>
    </row>
    <row r="28" spans="1:2">
      <c r="A28" s="871">
        <v>37352</v>
      </c>
      <c r="B28" s="882"/>
    </row>
    <row r="29" spans="1:2" ht="100.5" customHeight="1">
      <c r="A29" s="873"/>
      <c r="B29" s="883"/>
    </row>
    <row r="30" spans="1:2" ht="35.25" customHeight="1">
      <c r="A30" s="404" t="s">
        <v>2199</v>
      </c>
      <c r="B30" s="874" t="s">
        <v>2205</v>
      </c>
    </row>
    <row r="31" spans="1:2">
      <c r="A31" s="871">
        <v>37737</v>
      </c>
      <c r="B31" s="875"/>
    </row>
    <row r="32" spans="1:2">
      <c r="A32" s="890"/>
      <c r="B32" s="875"/>
    </row>
    <row r="33" spans="1:12" ht="129.75" customHeight="1">
      <c r="A33" s="873"/>
      <c r="B33" s="876"/>
    </row>
    <row r="34" spans="1:12" ht="25.5" customHeight="1">
      <c r="A34" s="404" t="s">
        <v>2209</v>
      </c>
      <c r="B34" s="874" t="s">
        <v>1420</v>
      </c>
    </row>
    <row r="35" spans="1:12">
      <c r="A35" s="871">
        <v>38094</v>
      </c>
      <c r="B35" s="875"/>
    </row>
    <row r="36" spans="1:12">
      <c r="A36" s="890"/>
      <c r="B36" s="875"/>
    </row>
    <row r="37" spans="1:12" ht="65.25" customHeight="1">
      <c r="A37" s="890"/>
      <c r="B37" s="875"/>
    </row>
    <row r="38" spans="1:12" ht="35.25" customHeight="1">
      <c r="A38" s="404" t="s">
        <v>1415</v>
      </c>
      <c r="B38" s="874" t="s">
        <v>2202</v>
      </c>
    </row>
    <row r="39" spans="1:12">
      <c r="A39" s="871">
        <v>38444</v>
      </c>
      <c r="B39" s="875"/>
    </row>
    <row r="40" spans="1:12">
      <c r="A40" s="890"/>
      <c r="B40" s="875"/>
    </row>
    <row r="41" spans="1:12" ht="106.5" customHeight="1">
      <c r="A41" s="890"/>
      <c r="B41" s="875"/>
    </row>
    <row r="42" spans="1:12" ht="35.25" customHeight="1">
      <c r="A42" s="514" t="s">
        <v>1416</v>
      </c>
      <c r="B42" s="877" t="s">
        <v>2201</v>
      </c>
    </row>
    <row r="43" spans="1:12">
      <c r="A43" s="871">
        <v>38828</v>
      </c>
      <c r="B43" s="875"/>
    </row>
    <row r="44" spans="1:12">
      <c r="A44" s="890"/>
      <c r="B44" s="875"/>
    </row>
    <row r="45" spans="1:12" ht="168" customHeight="1">
      <c r="A45" s="892"/>
      <c r="B45" s="878"/>
      <c r="C45" s="49"/>
      <c r="D45" s="49"/>
      <c r="E45" s="49"/>
      <c r="F45" s="49"/>
      <c r="G45" s="49"/>
      <c r="H45" s="49"/>
      <c r="I45" s="49"/>
      <c r="J45" s="49"/>
      <c r="K45" s="49"/>
      <c r="L45" s="49"/>
    </row>
    <row r="46" spans="1:12" ht="35.25" customHeight="1">
      <c r="A46" s="514" t="s">
        <v>2822</v>
      </c>
      <c r="B46" s="891" t="s">
        <v>2821</v>
      </c>
      <c r="C46" s="427"/>
      <c r="D46" s="427"/>
      <c r="E46" s="427"/>
      <c r="F46" s="427"/>
      <c r="G46" s="427"/>
      <c r="H46" s="427"/>
      <c r="I46" s="427"/>
      <c r="J46" s="427"/>
      <c r="K46" s="427"/>
      <c r="L46" s="427"/>
    </row>
    <row r="47" spans="1:12" ht="12" customHeight="1">
      <c r="A47" s="871">
        <v>39186</v>
      </c>
      <c r="B47" s="869"/>
      <c r="C47" s="427"/>
      <c r="D47" s="427"/>
      <c r="E47" s="427"/>
      <c r="F47" s="427"/>
      <c r="G47" s="427"/>
      <c r="H47" s="427"/>
      <c r="I47" s="427"/>
      <c r="J47" s="427"/>
      <c r="K47" s="427"/>
      <c r="L47" s="427"/>
    </row>
    <row r="48" spans="1:12" ht="85.5" customHeight="1">
      <c r="A48" s="890"/>
      <c r="B48" s="869"/>
      <c r="C48" s="427"/>
      <c r="D48" s="427"/>
      <c r="E48" s="427"/>
      <c r="F48" s="427"/>
      <c r="G48" s="427"/>
      <c r="H48" s="427"/>
      <c r="I48" s="427"/>
      <c r="J48" s="427"/>
      <c r="K48" s="427"/>
      <c r="L48" s="427"/>
    </row>
    <row r="49" spans="1:12" s="71" customFormat="1" ht="41.25" customHeight="1">
      <c r="A49" s="892"/>
      <c r="B49" s="880"/>
      <c r="C49" s="427"/>
      <c r="D49" s="427"/>
      <c r="E49" s="427"/>
      <c r="F49" s="427"/>
      <c r="G49" s="427"/>
      <c r="H49" s="427"/>
      <c r="I49" s="427"/>
      <c r="J49" s="427"/>
      <c r="K49" s="427"/>
      <c r="L49" s="427"/>
    </row>
    <row r="50" spans="1:12" s="71" customFormat="1" ht="32.25" customHeight="1">
      <c r="A50" s="514" t="s">
        <v>2823</v>
      </c>
      <c r="B50" s="891" t="s">
        <v>3028</v>
      </c>
      <c r="C50" s="49"/>
      <c r="D50" s="49"/>
      <c r="E50" s="49"/>
      <c r="F50" s="49"/>
      <c r="G50" s="49"/>
      <c r="H50" s="49"/>
      <c r="I50" s="49"/>
      <c r="J50" s="49"/>
      <c r="K50" s="49"/>
      <c r="L50" s="49"/>
    </row>
    <row r="51" spans="1:12" s="71" customFormat="1">
      <c r="A51" s="871">
        <v>39536</v>
      </c>
      <c r="B51" s="869"/>
    </row>
    <row r="52" spans="1:12" s="71" customFormat="1">
      <c r="A52" s="890"/>
      <c r="B52" s="869"/>
    </row>
    <row r="53" spans="1:12" s="71" customFormat="1" ht="237.75" customHeight="1">
      <c r="A53" s="892"/>
      <c r="B53" s="880"/>
    </row>
    <row r="54" spans="1:12" s="71" customFormat="1" ht="28.5" customHeight="1">
      <c r="A54" s="515" t="s">
        <v>3224</v>
      </c>
      <c r="B54" s="869" t="s">
        <v>3223</v>
      </c>
    </row>
    <row r="55" spans="1:12" s="71" customFormat="1" ht="61.5" customHeight="1">
      <c r="A55" s="871">
        <v>39921</v>
      </c>
      <c r="B55" s="869"/>
    </row>
    <row r="56" spans="1:12" s="71" customFormat="1">
      <c r="A56" s="871"/>
      <c r="B56" s="869"/>
    </row>
    <row r="57" spans="1:12" s="71" customFormat="1" ht="156" customHeight="1" thickBot="1">
      <c r="A57" s="872"/>
      <c r="B57" s="870"/>
    </row>
    <row r="58" spans="1:12" s="71" customFormat="1" ht="33" customHeight="1" thickTop="1">
      <c r="A58" s="515" t="s">
        <v>3446</v>
      </c>
      <c r="B58" s="869" t="s">
        <v>3445</v>
      </c>
    </row>
    <row r="59" spans="1:12" s="71" customFormat="1" ht="114" customHeight="1">
      <c r="A59" s="871">
        <v>40278</v>
      </c>
      <c r="B59" s="869"/>
    </row>
    <row r="60" spans="1:12" s="71" customFormat="1">
      <c r="A60" s="871"/>
      <c r="B60" s="869"/>
    </row>
    <row r="61" spans="1:12" s="71" customFormat="1" ht="152.25" customHeight="1" thickBot="1">
      <c r="A61" s="872"/>
      <c r="B61" s="870"/>
    </row>
    <row r="62" spans="1:12" s="71" customFormat="1" ht="17.25" thickTop="1">
      <c r="A62" s="515" t="s">
        <v>3592</v>
      </c>
      <c r="B62" s="869" t="s">
        <v>4373</v>
      </c>
    </row>
    <row r="63" spans="1:12" s="71" customFormat="1" ht="77.25" customHeight="1">
      <c r="A63" s="871">
        <v>40663</v>
      </c>
      <c r="B63" s="869"/>
    </row>
    <row r="64" spans="1:12" s="71" customFormat="1" ht="87" customHeight="1">
      <c r="A64" s="871"/>
      <c r="B64" s="869"/>
    </row>
    <row r="65" spans="1:2" s="71" customFormat="1" ht="163.5" customHeight="1" thickBot="1">
      <c r="A65" s="872"/>
      <c r="B65" s="870"/>
    </row>
    <row r="66" spans="1:2" s="71" customFormat="1" ht="26.25" customHeight="1" thickTop="1">
      <c r="A66" s="673" t="s">
        <v>3796</v>
      </c>
      <c r="B66" s="879" t="s">
        <v>3797</v>
      </c>
    </row>
    <row r="67" spans="1:2" s="71" customFormat="1">
      <c r="A67" s="871">
        <v>41013</v>
      </c>
      <c r="B67" s="869"/>
    </row>
    <row r="68" spans="1:2" s="71" customFormat="1" ht="129.75" customHeight="1">
      <c r="A68" s="871"/>
      <c r="B68" s="869"/>
    </row>
    <row r="69" spans="1:2" s="71" customFormat="1" ht="142.5" customHeight="1">
      <c r="A69" s="881"/>
      <c r="B69" s="880"/>
    </row>
    <row r="70" spans="1:2" s="71" customFormat="1" ht="16.5">
      <c r="A70" s="515" t="s">
        <v>3798</v>
      </c>
      <c r="B70" s="869" t="s">
        <v>4022</v>
      </c>
    </row>
    <row r="71" spans="1:2" s="71" customFormat="1" ht="66" customHeight="1">
      <c r="A71" s="871">
        <v>41370</v>
      </c>
      <c r="B71" s="869"/>
    </row>
    <row r="72" spans="1:2" s="71" customFormat="1" ht="45" customHeight="1">
      <c r="A72" s="871"/>
      <c r="B72" s="869"/>
    </row>
    <row r="73" spans="1:2" s="71" customFormat="1" ht="164.25" customHeight="1" thickBot="1">
      <c r="A73" s="872"/>
      <c r="B73" s="870"/>
    </row>
    <row r="74" spans="1:2" s="71" customFormat="1" ht="17.25" thickTop="1">
      <c r="A74" s="515" t="s">
        <v>4023</v>
      </c>
      <c r="B74" s="869" t="s">
        <v>4374</v>
      </c>
    </row>
    <row r="75" spans="1:2" s="71" customFormat="1" ht="96" customHeight="1">
      <c r="A75" s="871">
        <v>42486</v>
      </c>
      <c r="B75" s="869"/>
    </row>
    <row r="76" spans="1:2" s="71" customFormat="1" ht="96" customHeight="1">
      <c r="A76" s="871"/>
      <c r="B76" s="869"/>
    </row>
    <row r="77" spans="1:2" s="71" customFormat="1" ht="58.5" customHeight="1" thickBot="1">
      <c r="A77" s="872"/>
      <c r="B77" s="870"/>
    </row>
    <row r="78" spans="1:2" s="71" customFormat="1" ht="12.75" thickTop="1"/>
    <row r="79" spans="1:2" s="71" customFormat="1"/>
    <row r="80" spans="1:2" s="71" customFormat="1"/>
    <row r="81" s="71" customFormat="1"/>
    <row r="82" s="71" customFormat="1"/>
    <row r="83" s="71" customFormat="1"/>
    <row r="84" s="71" customFormat="1"/>
    <row r="85" s="71" customFormat="1"/>
    <row r="86" s="71" customFormat="1"/>
    <row r="87" s="71" customFormat="1"/>
    <row r="88" s="71" customFormat="1"/>
    <row r="89" s="71" customFormat="1"/>
    <row r="90" s="71" customFormat="1"/>
    <row r="91" s="71" customFormat="1"/>
    <row r="92" s="71" customFormat="1"/>
    <row r="93" s="71" customFormat="1"/>
    <row r="94" s="71" customFormat="1"/>
    <row r="95" s="71" customFormat="1"/>
    <row r="96" s="71" customFormat="1"/>
    <row r="97" s="71" customFormat="1"/>
    <row r="98" s="71" customFormat="1"/>
    <row r="99" s="71" customFormat="1"/>
    <row r="100" s="71" customFormat="1"/>
    <row r="101" s="71" customFormat="1"/>
    <row r="102" s="71" customFormat="1"/>
    <row r="103" s="71" customFormat="1"/>
    <row r="104" s="71" customFormat="1"/>
    <row r="105" s="71" customFormat="1"/>
    <row r="106" s="71" customFormat="1"/>
    <row r="107" s="71" customFormat="1"/>
    <row r="108" s="71" customFormat="1"/>
    <row r="109" s="71" customFormat="1"/>
    <row r="110" s="71" customFormat="1"/>
    <row r="111" s="71" customFormat="1"/>
    <row r="112" s="71" customFormat="1"/>
    <row r="113" s="71" customFormat="1"/>
    <row r="114" s="71" customFormat="1"/>
    <row r="115" s="71" customFormat="1"/>
    <row r="116" s="71" customFormat="1"/>
    <row r="117" s="71" customFormat="1"/>
    <row r="118" s="71" customFormat="1"/>
    <row r="119" s="71" customFormat="1"/>
    <row r="120" s="71" customFormat="1"/>
    <row r="121" s="71" customFormat="1"/>
    <row r="122" s="71" customFormat="1"/>
  </sheetData>
  <mergeCells count="41">
    <mergeCell ref="A59:A61"/>
    <mergeCell ref="B50:B53"/>
    <mergeCell ref="A51:A53"/>
    <mergeCell ref="A35:A37"/>
    <mergeCell ref="A31:A33"/>
    <mergeCell ref="B54:B57"/>
    <mergeCell ref="A39:A41"/>
    <mergeCell ref="B30:B33"/>
    <mergeCell ref="A55:A57"/>
    <mergeCell ref="B46:B49"/>
    <mergeCell ref="A47:A49"/>
    <mergeCell ref="A43:A45"/>
    <mergeCell ref="A2:B2"/>
    <mergeCell ref="B21:B23"/>
    <mergeCell ref="B10:B12"/>
    <mergeCell ref="B13:B15"/>
    <mergeCell ref="B16:B18"/>
    <mergeCell ref="B6:B9"/>
    <mergeCell ref="A4:B4"/>
    <mergeCell ref="A17:A18"/>
    <mergeCell ref="A22:A23"/>
    <mergeCell ref="A7:A9"/>
    <mergeCell ref="A11:A12"/>
    <mergeCell ref="A14:A15"/>
    <mergeCell ref="B19:B20"/>
    <mergeCell ref="B74:B77"/>
    <mergeCell ref="A75:A77"/>
    <mergeCell ref="A25:A26"/>
    <mergeCell ref="A28:A29"/>
    <mergeCell ref="B24:B26"/>
    <mergeCell ref="B42:B45"/>
    <mergeCell ref="B70:B73"/>
    <mergeCell ref="A71:A73"/>
    <mergeCell ref="B66:B69"/>
    <mergeCell ref="A67:A69"/>
    <mergeCell ref="B62:B65"/>
    <mergeCell ref="A63:A65"/>
    <mergeCell ref="B34:B37"/>
    <mergeCell ref="B58:B61"/>
    <mergeCell ref="B27:B29"/>
    <mergeCell ref="B38:B41"/>
  </mergeCells>
  <phoneticPr fontId="72" type="noConversion"/>
  <printOptions horizontalCentered="1" verticalCentered="1"/>
  <pageMargins left="0" right="0" top="0" bottom="0" header="0" footer="0"/>
  <pageSetup paperSize="9" orientation="portrait" horizontalDpi="4294967293" verticalDpi="4294967293" r:id="rId1"/>
  <headerFooter alignWithMargins="0"/>
  <rowBreaks count="2" manualBreakCount="2">
    <brk id="49" max="16383" man="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0"/>
  <sheetViews>
    <sheetView workbookViewId="0">
      <selection activeCell="J52" sqref="J52"/>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05" t="s">
        <v>618</v>
      </c>
      <c r="B1" s="905"/>
      <c r="C1" s="905"/>
      <c r="D1" s="905"/>
      <c r="E1" s="905"/>
      <c r="F1" s="905"/>
      <c r="G1" s="905"/>
      <c r="H1" s="905"/>
      <c r="I1" s="905"/>
      <c r="J1" s="905"/>
      <c r="K1" s="905"/>
      <c r="L1" s="905"/>
      <c r="M1" s="905"/>
    </row>
    <row r="2" spans="1:13" ht="7.5" customHeight="1">
      <c r="A2" s="191"/>
      <c r="B2" s="191"/>
      <c r="C2" s="191"/>
      <c r="D2" s="191"/>
      <c r="E2" s="191"/>
      <c r="F2" s="191"/>
      <c r="G2" s="191"/>
      <c r="H2" s="191"/>
      <c r="I2" s="191"/>
      <c r="J2" s="191"/>
      <c r="K2" s="191"/>
      <c r="L2" s="191"/>
      <c r="M2" s="191"/>
    </row>
    <row r="3" spans="1:13" ht="7.5" customHeight="1">
      <c r="A3" s="36"/>
      <c r="B3" s="37"/>
      <c r="C3" s="37"/>
      <c r="D3" s="37"/>
      <c r="E3" s="37"/>
      <c r="F3" s="37"/>
      <c r="G3" s="37"/>
      <c r="H3" s="37"/>
      <c r="I3" s="37"/>
      <c r="J3" s="37"/>
      <c r="K3" s="37"/>
      <c r="L3" s="37"/>
      <c r="M3" s="35"/>
    </row>
    <row r="4" spans="1:13" ht="21" customHeight="1">
      <c r="A4" s="191"/>
      <c r="B4" s="38"/>
      <c r="C4" s="38"/>
      <c r="D4" s="38"/>
      <c r="E4" s="38"/>
      <c r="F4" s="903">
        <v>34811</v>
      </c>
      <c r="G4" s="903"/>
      <c r="H4" s="38"/>
      <c r="I4" s="38"/>
      <c r="J4" s="38"/>
      <c r="K4" s="38"/>
      <c r="L4" s="38"/>
      <c r="M4" s="35"/>
    </row>
    <row r="5" spans="1:13" ht="15">
      <c r="B5" s="190" t="s">
        <v>619</v>
      </c>
      <c r="C5" s="191"/>
      <c r="D5" s="35"/>
      <c r="E5" s="35"/>
      <c r="F5" s="903"/>
      <c r="G5" s="903"/>
      <c r="H5" s="35"/>
      <c r="I5" s="35"/>
      <c r="J5" s="35"/>
      <c r="K5" s="35"/>
      <c r="L5" s="35"/>
      <c r="M5" s="35"/>
    </row>
    <row r="6" spans="1:13" ht="7.5" customHeight="1">
      <c r="A6" s="191"/>
      <c r="B6" s="191"/>
      <c r="C6" s="191"/>
      <c r="D6" s="35"/>
      <c r="E6" s="35"/>
      <c r="F6" s="35"/>
      <c r="G6" s="35"/>
      <c r="H6" s="35"/>
      <c r="I6" s="35"/>
      <c r="J6" s="35"/>
      <c r="K6" s="35"/>
      <c r="L6" s="35"/>
      <c r="M6" s="35"/>
    </row>
    <row r="7" spans="1:13">
      <c r="A7" s="191"/>
      <c r="B7" s="191"/>
      <c r="C7" s="191"/>
      <c r="D7" s="35"/>
      <c r="E7" s="35"/>
      <c r="F7" s="904">
        <f>statistika!E33</f>
        <v>92</v>
      </c>
      <c r="G7" s="904"/>
      <c r="H7" s="35"/>
      <c r="I7" s="35"/>
      <c r="J7" s="35"/>
      <c r="K7" s="35"/>
      <c r="L7" s="35"/>
      <c r="M7" s="35"/>
    </row>
    <row r="8" spans="1:13" ht="14.25">
      <c r="B8" s="192" t="s">
        <v>620</v>
      </c>
      <c r="C8" s="191"/>
      <c r="D8" s="35"/>
      <c r="E8" s="35"/>
      <c r="F8" s="904"/>
      <c r="G8" s="904"/>
      <c r="H8" s="35"/>
      <c r="I8" s="35"/>
      <c r="J8" s="35"/>
      <c r="K8" s="35"/>
      <c r="L8" s="35"/>
      <c r="M8" s="35"/>
    </row>
    <row r="9" spans="1:13">
      <c r="A9" s="191"/>
      <c r="B9" s="191"/>
      <c r="C9" s="191"/>
      <c r="D9" s="35"/>
      <c r="E9" s="35"/>
      <c r="F9" s="35"/>
      <c r="G9" s="35"/>
      <c r="H9" s="35"/>
      <c r="I9" s="35"/>
      <c r="J9" s="35"/>
      <c r="K9" s="35"/>
      <c r="L9" s="35"/>
      <c r="M9" s="35"/>
    </row>
    <row r="10" spans="1:13" ht="6" customHeight="1">
      <c r="A10" s="191"/>
      <c r="B10" s="191"/>
      <c r="C10" s="191"/>
      <c r="D10" s="35"/>
      <c r="E10" s="35"/>
      <c r="F10" s="35"/>
      <c r="G10" s="35"/>
      <c r="H10" s="35"/>
      <c r="I10" s="35"/>
      <c r="J10" s="35"/>
      <c r="K10" s="35"/>
      <c r="L10" s="35"/>
      <c r="M10" s="35"/>
    </row>
    <row r="11" spans="1:13" ht="15">
      <c r="A11" s="190"/>
      <c r="B11" s="191"/>
      <c r="C11" s="191"/>
      <c r="D11" s="35"/>
      <c r="E11" s="35"/>
      <c r="F11" s="35"/>
      <c r="G11" s="35"/>
      <c r="H11" s="35"/>
      <c r="I11" s="35"/>
      <c r="J11" s="35"/>
      <c r="K11" s="35"/>
      <c r="L11" s="35"/>
      <c r="M11" s="35"/>
    </row>
    <row r="12" spans="1:13" ht="5.25" customHeight="1">
      <c r="A12" s="35"/>
      <c r="B12" s="191"/>
      <c r="C12" s="191"/>
      <c r="D12" s="35"/>
      <c r="E12" s="35"/>
      <c r="F12" s="35"/>
      <c r="G12" s="35"/>
      <c r="H12" s="35"/>
      <c r="I12" s="35"/>
      <c r="J12" s="35"/>
      <c r="K12" s="35"/>
      <c r="L12" s="35"/>
      <c r="M12" s="35"/>
    </row>
    <row r="13" spans="1:13" ht="34.5" customHeight="1" thickBot="1">
      <c r="A13" s="35"/>
      <c r="B13" s="893" t="s">
        <v>768</v>
      </c>
      <c r="C13" s="893"/>
      <c r="D13" s="35"/>
      <c r="E13" s="193" t="s">
        <v>627</v>
      </c>
      <c r="F13" s="902" t="s">
        <v>622</v>
      </c>
      <c r="G13" s="902"/>
      <c r="H13" s="902"/>
      <c r="I13" s="902"/>
      <c r="J13" s="35"/>
      <c r="K13" s="893" t="s">
        <v>627</v>
      </c>
      <c r="L13" s="893"/>
      <c r="M13" s="35"/>
    </row>
    <row r="14" spans="1:13" ht="5.25" customHeight="1" thickTop="1" thickBot="1">
      <c r="A14" s="35"/>
      <c r="B14" s="894" t="s">
        <v>623</v>
      </c>
      <c r="C14" s="895"/>
      <c r="D14" s="43"/>
      <c r="E14" s="44"/>
      <c r="F14" s="44"/>
      <c r="G14" s="35"/>
      <c r="H14" s="898" t="s">
        <v>654</v>
      </c>
      <c r="I14" s="899"/>
      <c r="J14" s="45"/>
      <c r="K14" s="45"/>
      <c r="L14" s="45"/>
      <c r="M14" s="35"/>
    </row>
    <row r="15" spans="1:13" s="3" customFormat="1" ht="16.5" thickTop="1" thickBot="1">
      <c r="A15" s="46"/>
      <c r="B15" s="896"/>
      <c r="C15" s="897"/>
      <c r="D15" s="14"/>
      <c r="E15" s="12" t="s">
        <v>647</v>
      </c>
      <c r="F15" s="13">
        <f>COUNTA(D17:D36)</f>
        <v>6</v>
      </c>
      <c r="G15" s="46"/>
      <c r="H15" s="900"/>
      <c r="I15" s="901"/>
      <c r="J15" s="32"/>
      <c r="K15" s="33" t="s">
        <v>647</v>
      </c>
      <c r="L15" s="34">
        <f>COUNTA(J17:J36)</f>
        <v>5</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3" s="3" customFormat="1">
      <c r="A17" s="46"/>
      <c r="B17" s="82" t="s">
        <v>632</v>
      </c>
      <c r="C17" s="83" t="s">
        <v>629</v>
      </c>
      <c r="D17" s="84" t="s">
        <v>630</v>
      </c>
      <c r="E17" s="85" t="s">
        <v>631</v>
      </c>
      <c r="F17" s="86"/>
      <c r="G17" s="46"/>
      <c r="H17" s="100" t="s">
        <v>632</v>
      </c>
      <c r="I17" s="83" t="s">
        <v>666</v>
      </c>
      <c r="J17" s="84" t="s">
        <v>667</v>
      </c>
      <c r="K17" s="85" t="s">
        <v>668</v>
      </c>
      <c r="L17" s="101"/>
      <c r="M17" s="46"/>
    </row>
    <row r="18" spans="1:13" s="3" customFormat="1">
      <c r="A18" s="46"/>
      <c r="B18" s="87" t="s">
        <v>633</v>
      </c>
      <c r="C18" s="88" t="s">
        <v>655</v>
      </c>
      <c r="D18" s="89" t="s">
        <v>656</v>
      </c>
      <c r="E18" s="90" t="s">
        <v>631</v>
      </c>
      <c r="F18" s="91"/>
      <c r="G18" s="46"/>
      <c r="H18" s="102" t="s">
        <v>633</v>
      </c>
      <c r="I18" s="88" t="s">
        <v>669</v>
      </c>
      <c r="J18" s="89" t="s">
        <v>670</v>
      </c>
      <c r="K18" s="90" t="s">
        <v>671</v>
      </c>
      <c r="L18" s="103"/>
      <c r="M18" s="46"/>
    </row>
    <row r="19" spans="1:13" s="3" customFormat="1">
      <c r="A19" s="46"/>
      <c r="B19" s="92" t="s">
        <v>634</v>
      </c>
      <c r="C19" s="93" t="s">
        <v>657</v>
      </c>
      <c r="D19" s="94" t="s">
        <v>658</v>
      </c>
      <c r="E19" s="95" t="s">
        <v>659</v>
      </c>
      <c r="F19" s="96"/>
      <c r="G19" s="46"/>
      <c r="H19" s="104" t="s">
        <v>634</v>
      </c>
      <c r="I19" s="93" t="s">
        <v>669</v>
      </c>
      <c r="J19" s="94" t="s">
        <v>672</v>
      </c>
      <c r="K19" s="95" t="s">
        <v>631</v>
      </c>
      <c r="L19" s="105"/>
      <c r="M19" s="46"/>
    </row>
    <row r="20" spans="1:13" s="3" customFormat="1">
      <c r="A20" s="46"/>
      <c r="B20" s="6" t="s">
        <v>635</v>
      </c>
      <c r="C20" s="7" t="s">
        <v>629</v>
      </c>
      <c r="D20" s="8" t="s">
        <v>660</v>
      </c>
      <c r="E20" s="9" t="s">
        <v>631</v>
      </c>
      <c r="F20" s="17"/>
      <c r="G20" s="46"/>
      <c r="H20" s="26" t="s">
        <v>635</v>
      </c>
      <c r="I20" s="7" t="s">
        <v>673</v>
      </c>
      <c r="J20" s="8" t="s">
        <v>674</v>
      </c>
      <c r="K20" s="9" t="s">
        <v>659</v>
      </c>
      <c r="L20" s="27"/>
      <c r="M20" s="46"/>
    </row>
    <row r="21" spans="1:13" s="3" customFormat="1">
      <c r="A21" s="46"/>
      <c r="B21" s="6" t="s">
        <v>636</v>
      </c>
      <c r="C21" s="7" t="s">
        <v>661</v>
      </c>
      <c r="D21" s="8" t="s">
        <v>662</v>
      </c>
      <c r="E21" s="9" t="s">
        <v>663</v>
      </c>
      <c r="F21" s="17"/>
      <c r="G21" s="46"/>
      <c r="H21" s="26" t="s">
        <v>636</v>
      </c>
      <c r="I21" s="7" t="s">
        <v>673</v>
      </c>
      <c r="J21" s="8" t="s">
        <v>675</v>
      </c>
      <c r="K21" s="9" t="s">
        <v>631</v>
      </c>
      <c r="L21" s="27"/>
      <c r="M21" s="46"/>
    </row>
    <row r="22" spans="1:13" s="3" customFormat="1" ht="12.75" thickBot="1">
      <c r="A22" s="46"/>
      <c r="B22" s="6" t="s">
        <v>637</v>
      </c>
      <c r="C22" s="7" t="s">
        <v>629</v>
      </c>
      <c r="D22" s="8" t="s">
        <v>664</v>
      </c>
      <c r="E22" s="9" t="s">
        <v>665</v>
      </c>
      <c r="F22" s="17"/>
      <c r="G22" s="46"/>
      <c r="H22" s="26"/>
      <c r="I22" s="7"/>
      <c r="J22" s="8"/>
      <c r="K22" s="9"/>
      <c r="L22" s="27"/>
      <c r="M22" s="46"/>
    </row>
    <row r="23" spans="1:13" s="3" customFormat="1" ht="12.75" hidden="1">
      <c r="A23" s="46"/>
      <c r="B23" s="6" t="s">
        <v>638</v>
      </c>
      <c r="C23" s="7"/>
      <c r="D23" s="20"/>
      <c r="E23" s="9"/>
      <c r="F23" s="17"/>
      <c r="G23" s="46"/>
      <c r="H23" s="26" t="s">
        <v>638</v>
      </c>
      <c r="I23" s="7"/>
      <c r="J23" s="8"/>
      <c r="K23" s="9"/>
      <c r="L23" s="27"/>
      <c r="M23" s="46"/>
    </row>
    <row r="24" spans="1:13" s="3" customFormat="1" ht="12.75" hidden="1">
      <c r="A24" s="46"/>
      <c r="B24" s="6" t="s">
        <v>639</v>
      </c>
      <c r="C24" s="7"/>
      <c r="D24" s="20"/>
      <c r="E24" s="9"/>
      <c r="F24" s="17"/>
      <c r="G24" s="46"/>
      <c r="H24" s="26" t="s">
        <v>639</v>
      </c>
      <c r="I24" s="7"/>
      <c r="J24" s="8"/>
      <c r="K24" s="9"/>
      <c r="L24" s="27"/>
      <c r="M24" s="46"/>
    </row>
    <row r="25" spans="1:13" s="3" customFormat="1" ht="12.75" hidden="1">
      <c r="A25" s="46"/>
      <c r="B25" s="6" t="s">
        <v>640</v>
      </c>
      <c r="C25" s="7"/>
      <c r="D25" s="20"/>
      <c r="E25" s="9"/>
      <c r="F25" s="17"/>
      <c r="G25" s="46"/>
      <c r="H25" s="26" t="s">
        <v>640</v>
      </c>
      <c r="I25" s="7"/>
      <c r="J25" s="8"/>
      <c r="K25" s="9"/>
      <c r="L25" s="27"/>
      <c r="M25" s="46"/>
    </row>
    <row r="26" spans="1:13" s="3" customFormat="1" ht="12.75" hidden="1">
      <c r="A26" s="46"/>
      <c r="B26" s="6" t="s">
        <v>641</v>
      </c>
      <c r="C26" s="7"/>
      <c r="D26" s="20"/>
      <c r="E26" s="9"/>
      <c r="F26" s="17"/>
      <c r="G26" s="46"/>
      <c r="H26" s="26" t="s">
        <v>641</v>
      </c>
      <c r="I26" s="7"/>
      <c r="J26" s="8"/>
      <c r="K26" s="9"/>
      <c r="L26" s="27"/>
      <c r="M26" s="46"/>
    </row>
    <row r="27" spans="1:13" s="3" customFormat="1" ht="12.75" hidden="1">
      <c r="A27" s="46"/>
      <c r="B27" s="6" t="s">
        <v>642</v>
      </c>
      <c r="C27" s="7"/>
      <c r="D27" s="20"/>
      <c r="E27" s="9"/>
      <c r="F27" s="17"/>
      <c r="G27" s="46"/>
      <c r="H27" s="26" t="s">
        <v>642</v>
      </c>
      <c r="I27" s="7"/>
      <c r="J27" s="8"/>
      <c r="K27" s="9"/>
      <c r="L27" s="27"/>
      <c r="M27" s="46"/>
    </row>
    <row r="28" spans="1:13" s="3" customFormat="1" ht="12.75" hidden="1">
      <c r="A28" s="46"/>
      <c r="B28" s="6" t="s">
        <v>643</v>
      </c>
      <c r="C28" s="7"/>
      <c r="D28" s="20"/>
      <c r="E28" s="9"/>
      <c r="F28" s="17"/>
      <c r="G28" s="46"/>
      <c r="H28" s="26" t="s">
        <v>643</v>
      </c>
      <c r="I28" s="7"/>
      <c r="J28" s="8"/>
      <c r="K28" s="9"/>
      <c r="L28" s="27"/>
      <c r="M28" s="46"/>
    </row>
    <row r="29" spans="1:13" s="3" customFormat="1" ht="12.75" hidden="1">
      <c r="A29" s="46"/>
      <c r="B29" s="6" t="s">
        <v>644</v>
      </c>
      <c r="C29" s="7"/>
      <c r="D29" s="20"/>
      <c r="E29" s="9"/>
      <c r="F29" s="17"/>
      <c r="G29" s="46"/>
      <c r="H29" s="26" t="s">
        <v>644</v>
      </c>
      <c r="I29" s="7"/>
      <c r="J29" s="8"/>
      <c r="K29" s="9"/>
      <c r="L29" s="27"/>
      <c r="M29" s="46"/>
    </row>
    <row r="30" spans="1:13" s="3" customFormat="1" ht="12.75" hidden="1">
      <c r="A30" s="46"/>
      <c r="B30" s="6" t="s">
        <v>645</v>
      </c>
      <c r="C30" s="7"/>
      <c r="D30" s="20"/>
      <c r="E30" s="9"/>
      <c r="F30" s="17"/>
      <c r="G30" s="46"/>
      <c r="H30" s="26" t="s">
        <v>645</v>
      </c>
      <c r="I30" s="7"/>
      <c r="J30" s="8"/>
      <c r="K30" s="9"/>
      <c r="L30" s="27"/>
      <c r="M30" s="46"/>
    </row>
    <row r="31" spans="1:13" s="3" customFormat="1" ht="12.75" hidden="1">
      <c r="A31" s="46"/>
      <c r="B31" s="6" t="s">
        <v>648</v>
      </c>
      <c r="C31" s="7"/>
      <c r="D31" s="21"/>
      <c r="E31" s="9"/>
      <c r="F31" s="17"/>
      <c r="G31" s="46"/>
      <c r="H31" s="26" t="s">
        <v>648</v>
      </c>
      <c r="I31" s="7"/>
      <c r="J31" s="7"/>
      <c r="K31" s="9"/>
      <c r="L31" s="27"/>
      <c r="M31" s="46"/>
    </row>
    <row r="32" spans="1:13" s="3" customFormat="1" ht="12.75" hidden="1">
      <c r="A32" s="46"/>
      <c r="B32" s="6" t="s">
        <v>649</v>
      </c>
      <c r="C32" s="7"/>
      <c r="D32" s="21"/>
      <c r="E32" s="9"/>
      <c r="F32" s="17"/>
      <c r="G32" s="46"/>
      <c r="H32" s="26" t="s">
        <v>649</v>
      </c>
      <c r="I32" s="7"/>
      <c r="J32" s="7"/>
      <c r="K32" s="9"/>
      <c r="L32" s="27"/>
      <c r="M32" s="46"/>
    </row>
    <row r="33" spans="1:14" s="3" customFormat="1" ht="12.75" hidden="1">
      <c r="A33" s="46"/>
      <c r="B33" s="6" t="s">
        <v>650</v>
      </c>
      <c r="C33" s="7"/>
      <c r="D33" s="21"/>
      <c r="E33" s="9"/>
      <c r="F33" s="17"/>
      <c r="G33" s="46"/>
      <c r="H33" s="26" t="s">
        <v>650</v>
      </c>
      <c r="I33" s="7"/>
      <c r="J33" s="7"/>
      <c r="K33" s="9"/>
      <c r="L33" s="27"/>
      <c r="M33" s="46"/>
    </row>
    <row r="34" spans="1:14" s="3" customFormat="1" ht="12.75" hidden="1">
      <c r="A34" s="46"/>
      <c r="B34" s="6" t="s">
        <v>651</v>
      </c>
      <c r="C34" s="7"/>
      <c r="D34" s="21"/>
      <c r="E34" s="9"/>
      <c r="F34" s="17"/>
      <c r="G34" s="46"/>
      <c r="H34" s="26" t="s">
        <v>651</v>
      </c>
      <c r="I34" s="7"/>
      <c r="J34" s="7"/>
      <c r="K34" s="9"/>
      <c r="L34" s="27"/>
      <c r="M34" s="46"/>
    </row>
    <row r="35" spans="1:14" s="3" customFormat="1" ht="12.75" hidden="1">
      <c r="A35" s="46"/>
      <c r="B35" s="6" t="s">
        <v>652</v>
      </c>
      <c r="C35" s="7"/>
      <c r="D35" s="21"/>
      <c r="E35" s="9"/>
      <c r="F35" s="17"/>
      <c r="G35" s="46"/>
      <c r="H35" s="26" t="s">
        <v>652</v>
      </c>
      <c r="I35" s="7"/>
      <c r="J35" s="7"/>
      <c r="K35" s="9"/>
      <c r="L35" s="27"/>
      <c r="M35" s="46"/>
    </row>
    <row r="36" spans="1:14" s="3" customFormat="1" ht="13.5" hidden="1" thickBot="1">
      <c r="A36" s="46"/>
      <c r="B36" s="19" t="s">
        <v>653</v>
      </c>
      <c r="C36" s="10"/>
      <c r="D36" s="22"/>
      <c r="E36" s="11"/>
      <c r="F36" s="18"/>
      <c r="G36" s="46"/>
      <c r="H36" s="28" t="s">
        <v>653</v>
      </c>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893" t="s">
        <v>769</v>
      </c>
      <c r="C38" s="893"/>
      <c r="D38" s="35"/>
      <c r="E38" s="193" t="s">
        <v>627</v>
      </c>
      <c r="F38" s="902" t="s">
        <v>676</v>
      </c>
      <c r="G38" s="902"/>
      <c r="H38" s="902"/>
      <c r="I38" s="902"/>
      <c r="J38" s="35"/>
      <c r="K38" s="893" t="s">
        <v>713</v>
      </c>
      <c r="L38" s="893"/>
      <c r="M38" s="35"/>
    </row>
    <row r="39" spans="1:14" ht="5.25" customHeight="1" thickTop="1" thickBot="1">
      <c r="A39" s="35"/>
      <c r="B39" s="894" t="s">
        <v>623</v>
      </c>
      <c r="C39" s="895"/>
      <c r="D39" s="43"/>
      <c r="E39" s="44"/>
      <c r="F39" s="44"/>
      <c r="G39" s="35"/>
      <c r="H39" s="898" t="s">
        <v>654</v>
      </c>
      <c r="I39" s="899"/>
      <c r="J39" s="45"/>
      <c r="K39" s="45"/>
      <c r="L39" s="45"/>
      <c r="M39" s="35"/>
    </row>
    <row r="40" spans="1:14" s="3" customFormat="1" ht="16.5" thickTop="1" thickBot="1">
      <c r="A40" s="46"/>
      <c r="B40" s="896"/>
      <c r="C40" s="897"/>
      <c r="D40" s="14"/>
      <c r="E40" s="12" t="s">
        <v>647</v>
      </c>
      <c r="F40" s="13">
        <f>COUNTA(D42:D61)</f>
        <v>13</v>
      </c>
      <c r="G40" s="46"/>
      <c r="H40" s="900"/>
      <c r="I40" s="901"/>
      <c r="J40" s="32"/>
      <c r="K40" s="33" t="s">
        <v>647</v>
      </c>
      <c r="L40" s="34">
        <f>COUNTA(J42:J61)</f>
        <v>9</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677</v>
      </c>
      <c r="D42" s="84" t="s">
        <v>678</v>
      </c>
      <c r="E42" s="85" t="s">
        <v>679</v>
      </c>
      <c r="F42" s="278">
        <v>9.1087962962962965E-4</v>
      </c>
      <c r="G42" s="277"/>
      <c r="H42" s="100" t="s">
        <v>632</v>
      </c>
      <c r="I42" s="83" t="s">
        <v>673</v>
      </c>
      <c r="J42" s="84" t="s">
        <v>700</v>
      </c>
      <c r="K42" s="85" t="s">
        <v>671</v>
      </c>
      <c r="L42" s="281">
        <v>1.8124999999999999E-3</v>
      </c>
      <c r="M42" s="46"/>
      <c r="N42" s="284"/>
    </row>
    <row r="43" spans="1:14" s="3" customFormat="1">
      <c r="A43" s="46"/>
      <c r="B43" s="87" t="s">
        <v>633</v>
      </c>
      <c r="C43" s="88" t="s">
        <v>680</v>
      </c>
      <c r="D43" s="89" t="s">
        <v>681</v>
      </c>
      <c r="E43" s="90" t="s">
        <v>631</v>
      </c>
      <c r="F43" s="279">
        <v>9.2592592592592585E-4</v>
      </c>
      <c r="G43" s="276"/>
      <c r="H43" s="102" t="s">
        <v>633</v>
      </c>
      <c r="I43" s="88" t="s">
        <v>701</v>
      </c>
      <c r="J43" s="89" t="s">
        <v>702</v>
      </c>
      <c r="K43" s="90" t="s">
        <v>631</v>
      </c>
      <c r="L43" s="282">
        <v>1.8634259259259261E-3</v>
      </c>
      <c r="M43" s="46"/>
      <c r="N43" s="284"/>
    </row>
    <row r="44" spans="1:14" s="3" customFormat="1">
      <c r="A44" s="46"/>
      <c r="B44" s="92" t="s">
        <v>634</v>
      </c>
      <c r="C44" s="93" t="s">
        <v>682</v>
      </c>
      <c r="D44" s="94" t="s">
        <v>656</v>
      </c>
      <c r="E44" s="95" t="s">
        <v>631</v>
      </c>
      <c r="F44" s="280">
        <v>9.6064814814814808E-4</v>
      </c>
      <c r="G44" s="46"/>
      <c r="H44" s="104" t="s">
        <v>634</v>
      </c>
      <c r="I44" s="93" t="s">
        <v>703</v>
      </c>
      <c r="J44" s="94" t="s">
        <v>704</v>
      </c>
      <c r="K44" s="95" t="s">
        <v>631</v>
      </c>
      <c r="L44" s="283">
        <v>1.8749999999999999E-3</v>
      </c>
      <c r="M44" s="46"/>
      <c r="N44" s="284"/>
    </row>
    <row r="45" spans="1:14" s="3" customFormat="1">
      <c r="A45" s="46"/>
      <c r="B45" s="6" t="s">
        <v>635</v>
      </c>
      <c r="C45" s="7" t="s">
        <v>683</v>
      </c>
      <c r="D45" s="8" t="s">
        <v>684</v>
      </c>
      <c r="E45" s="9" t="s">
        <v>663</v>
      </c>
      <c r="F45" s="17">
        <v>86</v>
      </c>
      <c r="G45" s="46"/>
      <c r="H45" s="26" t="s">
        <v>635</v>
      </c>
      <c r="I45" s="7" t="s">
        <v>666</v>
      </c>
      <c r="J45" s="8" t="s">
        <v>705</v>
      </c>
      <c r="K45" s="9" t="s">
        <v>631</v>
      </c>
      <c r="L45" s="27">
        <v>165</v>
      </c>
      <c r="M45" s="46"/>
    </row>
    <row r="46" spans="1:14" s="3" customFormat="1">
      <c r="A46" s="46"/>
      <c r="B46" s="6" t="s">
        <v>636</v>
      </c>
      <c r="C46" s="7" t="s">
        <v>655</v>
      </c>
      <c r="D46" s="8" t="s">
        <v>685</v>
      </c>
      <c r="E46" s="9" t="s">
        <v>663</v>
      </c>
      <c r="F46" s="17">
        <v>87</v>
      </c>
      <c r="G46" s="46"/>
      <c r="H46" s="26" t="s">
        <v>636</v>
      </c>
      <c r="I46" s="7" t="s">
        <v>666</v>
      </c>
      <c r="J46" s="8" t="s">
        <v>706</v>
      </c>
      <c r="K46" s="9" t="s">
        <v>631</v>
      </c>
      <c r="L46" s="27">
        <v>168</v>
      </c>
      <c r="M46" s="46"/>
    </row>
    <row r="47" spans="1:14" s="3" customFormat="1">
      <c r="A47" s="46"/>
      <c r="B47" s="6" t="s">
        <v>637</v>
      </c>
      <c r="C47" s="7" t="s">
        <v>682</v>
      </c>
      <c r="D47" s="8" t="s">
        <v>686</v>
      </c>
      <c r="E47" s="9" t="s">
        <v>659</v>
      </c>
      <c r="F47" s="17">
        <v>87.7</v>
      </c>
      <c r="G47" s="46"/>
      <c r="H47" s="26" t="s">
        <v>637</v>
      </c>
      <c r="I47" s="7" t="s">
        <v>707</v>
      </c>
      <c r="J47" s="8" t="s">
        <v>3557</v>
      </c>
      <c r="K47" s="9" t="s">
        <v>631</v>
      </c>
      <c r="L47" s="27">
        <v>171</v>
      </c>
      <c r="M47" s="46"/>
    </row>
    <row r="48" spans="1:14" s="3" customFormat="1">
      <c r="A48" s="46"/>
      <c r="B48" s="6" t="s">
        <v>638</v>
      </c>
      <c r="C48" s="7" t="s">
        <v>687</v>
      </c>
      <c r="D48" s="8" t="s">
        <v>688</v>
      </c>
      <c r="E48" s="9" t="s">
        <v>631</v>
      </c>
      <c r="F48" s="17">
        <v>92</v>
      </c>
      <c r="G48" s="46"/>
      <c r="H48" s="26" t="s">
        <v>638</v>
      </c>
      <c r="I48" s="7" t="s">
        <v>708</v>
      </c>
      <c r="J48" s="8" t="s">
        <v>709</v>
      </c>
      <c r="K48" s="9" t="s">
        <v>631</v>
      </c>
      <c r="L48" s="27">
        <v>171.1</v>
      </c>
      <c r="M48" s="46"/>
    </row>
    <row r="49" spans="1:13" s="3" customFormat="1">
      <c r="A49" s="46"/>
      <c r="B49" s="6" t="s">
        <v>639</v>
      </c>
      <c r="C49" s="7" t="s">
        <v>689</v>
      </c>
      <c r="D49" s="8" t="s">
        <v>630</v>
      </c>
      <c r="E49" s="9" t="s">
        <v>631</v>
      </c>
      <c r="F49" s="17">
        <v>95</v>
      </c>
      <c r="G49" s="46"/>
      <c r="H49" s="26" t="s">
        <v>639</v>
      </c>
      <c r="I49" s="7" t="s">
        <v>710</v>
      </c>
      <c r="J49" s="8" t="s">
        <v>3557</v>
      </c>
      <c r="K49" s="9" t="s">
        <v>631</v>
      </c>
      <c r="L49" s="27">
        <v>173</v>
      </c>
      <c r="M49" s="46"/>
    </row>
    <row r="50" spans="1:13" s="3" customFormat="1">
      <c r="A50" s="46"/>
      <c r="B50" s="6" t="s">
        <v>640</v>
      </c>
      <c r="C50" s="7" t="s">
        <v>690</v>
      </c>
      <c r="D50" s="8" t="s">
        <v>691</v>
      </c>
      <c r="E50" s="9" t="s">
        <v>631</v>
      </c>
      <c r="F50" s="17"/>
      <c r="G50" s="46"/>
      <c r="H50" s="26" t="s">
        <v>640</v>
      </c>
      <c r="I50" s="7" t="s">
        <v>711</v>
      </c>
      <c r="J50" s="8" t="s">
        <v>712</v>
      </c>
      <c r="K50" s="9" t="s">
        <v>659</v>
      </c>
      <c r="L50" s="27">
        <v>177</v>
      </c>
      <c r="M50" s="46"/>
    </row>
    <row r="51" spans="1:13" s="3" customFormat="1">
      <c r="A51" s="46"/>
      <c r="B51" s="6" t="s">
        <v>641</v>
      </c>
      <c r="C51" s="7" t="s">
        <v>692</v>
      </c>
      <c r="D51" s="8" t="s">
        <v>693</v>
      </c>
      <c r="E51" s="9" t="s">
        <v>631</v>
      </c>
      <c r="F51" s="17"/>
      <c r="G51" s="46"/>
      <c r="H51" s="26"/>
      <c r="I51" s="7"/>
      <c r="J51" s="8"/>
      <c r="K51" s="9"/>
      <c r="L51" s="27"/>
      <c r="M51" s="46"/>
    </row>
    <row r="52" spans="1:13" s="3" customFormat="1">
      <c r="A52" s="46"/>
      <c r="B52" s="6" t="s">
        <v>642</v>
      </c>
      <c r="C52" s="7" t="s">
        <v>694</v>
      </c>
      <c r="D52" s="8" t="s">
        <v>695</v>
      </c>
      <c r="E52" s="9" t="s">
        <v>631</v>
      </c>
      <c r="F52" s="17"/>
      <c r="G52" s="46"/>
      <c r="H52" s="26"/>
      <c r="I52" s="7"/>
      <c r="J52" s="8"/>
      <c r="K52" s="9"/>
      <c r="L52" s="27"/>
      <c r="M52" s="46"/>
    </row>
    <row r="53" spans="1:13" s="3" customFormat="1">
      <c r="A53" s="46"/>
      <c r="B53" s="6" t="s">
        <v>643</v>
      </c>
      <c r="C53" s="7" t="s">
        <v>696</v>
      </c>
      <c r="D53" s="8" t="s">
        <v>697</v>
      </c>
      <c r="E53" s="9" t="s">
        <v>631</v>
      </c>
      <c r="F53" s="17"/>
      <c r="G53" s="46"/>
      <c r="H53" s="26"/>
      <c r="I53" s="7"/>
      <c r="J53" s="8"/>
      <c r="K53" s="9"/>
      <c r="L53" s="27"/>
      <c r="M53" s="46"/>
    </row>
    <row r="54" spans="1:13" s="3" customFormat="1" ht="12.75" thickBot="1">
      <c r="A54" s="46"/>
      <c r="B54" s="6" t="s">
        <v>644</v>
      </c>
      <c r="C54" s="7" t="s">
        <v>698</v>
      </c>
      <c r="D54" s="8" t="s">
        <v>699</v>
      </c>
      <c r="E54" s="9" t="s">
        <v>631</v>
      </c>
      <c r="F54" s="17"/>
      <c r="G54" s="46"/>
      <c r="H54" s="26"/>
      <c r="I54" s="7"/>
      <c r="J54" s="8"/>
      <c r="K54" s="9"/>
      <c r="L54" s="27"/>
      <c r="M54" s="46"/>
    </row>
    <row r="55" spans="1:13" s="3" customFormat="1" ht="12.75" hidden="1">
      <c r="A55" s="46"/>
      <c r="B55" s="6" t="s">
        <v>645</v>
      </c>
      <c r="C55" s="7"/>
      <c r="D55" s="20"/>
      <c r="E55" s="9"/>
      <c r="F55" s="17"/>
      <c r="G55" s="46"/>
      <c r="H55" s="26" t="s">
        <v>645</v>
      </c>
      <c r="I55" s="7"/>
      <c r="J55" s="8"/>
      <c r="K55" s="9"/>
      <c r="L55" s="27"/>
      <c r="M55" s="46"/>
    </row>
    <row r="56" spans="1:13" s="3" customFormat="1" ht="12.75" hidden="1">
      <c r="A56" s="46"/>
      <c r="B56" s="6" t="s">
        <v>648</v>
      </c>
      <c r="C56" s="7"/>
      <c r="D56" s="21"/>
      <c r="E56" s="9"/>
      <c r="F56" s="17"/>
      <c r="G56" s="46"/>
      <c r="H56" s="26" t="s">
        <v>648</v>
      </c>
      <c r="I56" s="7"/>
      <c r="J56" s="7"/>
      <c r="K56" s="9"/>
      <c r="L56" s="27"/>
      <c r="M56" s="46"/>
    </row>
    <row r="57" spans="1:13" s="3" customFormat="1" ht="12.75" hidden="1">
      <c r="A57" s="46"/>
      <c r="B57" s="6" t="s">
        <v>649</v>
      </c>
      <c r="C57" s="7"/>
      <c r="D57" s="21"/>
      <c r="E57" s="9"/>
      <c r="F57" s="17"/>
      <c r="G57" s="46"/>
      <c r="H57" s="26" t="s">
        <v>649</v>
      </c>
      <c r="I57" s="7"/>
      <c r="J57" s="7"/>
      <c r="K57" s="9"/>
      <c r="L57" s="27"/>
      <c r="M57" s="46"/>
    </row>
    <row r="58" spans="1:13" s="3" customFormat="1" ht="12.75" hidden="1">
      <c r="A58" s="46"/>
      <c r="B58" s="6" t="s">
        <v>650</v>
      </c>
      <c r="C58" s="7"/>
      <c r="D58" s="21"/>
      <c r="E58" s="9"/>
      <c r="F58" s="17"/>
      <c r="G58" s="46"/>
      <c r="H58" s="26" t="s">
        <v>650</v>
      </c>
      <c r="I58" s="7"/>
      <c r="J58" s="7"/>
      <c r="K58" s="9"/>
      <c r="L58" s="27"/>
      <c r="M58" s="46"/>
    </row>
    <row r="59" spans="1:13" s="3" customFormat="1" ht="12.75" hidden="1">
      <c r="A59" s="46"/>
      <c r="B59" s="6" t="s">
        <v>651</v>
      </c>
      <c r="C59" s="7"/>
      <c r="D59" s="21"/>
      <c r="E59" s="9"/>
      <c r="F59" s="17"/>
      <c r="G59" s="46"/>
      <c r="H59" s="26" t="s">
        <v>651</v>
      </c>
      <c r="I59" s="7"/>
      <c r="J59" s="7"/>
      <c r="K59" s="9"/>
      <c r="L59" s="27"/>
      <c r="M59" s="46"/>
    </row>
    <row r="60" spans="1:13" s="3" customFormat="1" ht="12.75" hidden="1">
      <c r="A60" s="46"/>
      <c r="B60" s="6" t="s">
        <v>652</v>
      </c>
      <c r="C60" s="7"/>
      <c r="D60" s="21"/>
      <c r="E60" s="9"/>
      <c r="F60" s="17"/>
      <c r="G60" s="46"/>
      <c r="H60" s="26" t="s">
        <v>652</v>
      </c>
      <c r="I60" s="7"/>
      <c r="J60" s="7"/>
      <c r="K60" s="9"/>
      <c r="L60" s="27"/>
      <c r="M60" s="46"/>
    </row>
    <row r="61" spans="1:13" s="3" customFormat="1" ht="13.5" hidden="1" thickBot="1">
      <c r="A61" s="46"/>
      <c r="B61" s="19" t="s">
        <v>653</v>
      </c>
      <c r="C61" s="10"/>
      <c r="D61" s="22"/>
      <c r="E61" s="11"/>
      <c r="F61" s="18"/>
      <c r="G61" s="46"/>
      <c r="H61" s="28" t="s">
        <v>653</v>
      </c>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893" t="s">
        <v>770</v>
      </c>
      <c r="C63" s="893"/>
      <c r="D63" s="35"/>
      <c r="E63" s="193" t="s">
        <v>713</v>
      </c>
      <c r="F63" s="902" t="s">
        <v>714</v>
      </c>
      <c r="G63" s="902"/>
      <c r="H63" s="902"/>
      <c r="I63" s="902"/>
      <c r="J63" s="35"/>
      <c r="K63" s="893" t="s">
        <v>715</v>
      </c>
      <c r="L63" s="893"/>
      <c r="M63" s="35"/>
    </row>
    <row r="64" spans="1:13" ht="5.25" customHeight="1" thickTop="1" thickBot="1">
      <c r="A64" s="35"/>
      <c r="B64" s="894" t="s">
        <v>623</v>
      </c>
      <c r="C64" s="895"/>
      <c r="D64" s="43"/>
      <c r="E64" s="44"/>
      <c r="F64" s="44"/>
      <c r="G64" s="35"/>
      <c r="H64" s="898" t="s">
        <v>654</v>
      </c>
      <c r="I64" s="899"/>
      <c r="J64" s="45"/>
      <c r="K64" s="45"/>
      <c r="L64" s="45"/>
      <c r="M64" s="35"/>
    </row>
    <row r="65" spans="1:14" s="3" customFormat="1" ht="16.5" thickTop="1" thickBot="1">
      <c r="A65" s="46"/>
      <c r="B65" s="896"/>
      <c r="C65" s="897"/>
      <c r="D65" s="14"/>
      <c r="E65" s="12" t="s">
        <v>647</v>
      </c>
      <c r="F65" s="13">
        <f>COUNTA(D67:D86)</f>
        <v>11</v>
      </c>
      <c r="G65" s="46"/>
      <c r="H65" s="900"/>
      <c r="I65" s="901"/>
      <c r="J65" s="32"/>
      <c r="K65" s="33" t="s">
        <v>647</v>
      </c>
      <c r="L65" s="34">
        <f>COUNTA(J67:J86)</f>
        <v>11</v>
      </c>
      <c r="M65" s="46"/>
    </row>
    <row r="66" spans="1:14" s="3" customFormat="1">
      <c r="A66" s="46"/>
      <c r="B66" s="15" t="s">
        <v>628</v>
      </c>
      <c r="C66" s="16" t="s">
        <v>624</v>
      </c>
      <c r="D66" s="4" t="s">
        <v>625</v>
      </c>
      <c r="E66" s="4" t="s">
        <v>626</v>
      </c>
      <c r="F66" s="5" t="s">
        <v>646</v>
      </c>
      <c r="G66" s="46"/>
      <c r="H66" s="24" t="s">
        <v>628</v>
      </c>
      <c r="I66" s="23" t="s">
        <v>624</v>
      </c>
      <c r="J66" s="4" t="s">
        <v>625</v>
      </c>
      <c r="K66" s="4" t="s">
        <v>626</v>
      </c>
      <c r="L66" s="25" t="s">
        <v>646</v>
      </c>
      <c r="M66" s="46"/>
    </row>
    <row r="67" spans="1:14" s="3" customFormat="1">
      <c r="A67" s="46"/>
      <c r="B67" s="82" t="s">
        <v>632</v>
      </c>
      <c r="C67" s="83" t="s">
        <v>655</v>
      </c>
      <c r="D67" s="84" t="s">
        <v>754</v>
      </c>
      <c r="E67" s="85" t="s">
        <v>663</v>
      </c>
      <c r="F67" s="278">
        <v>1.6643518518518518E-3</v>
      </c>
      <c r="G67" s="285"/>
      <c r="H67" s="100" t="s">
        <v>632</v>
      </c>
      <c r="I67" s="83" t="s">
        <v>669</v>
      </c>
      <c r="J67" s="84" t="s">
        <v>794</v>
      </c>
      <c r="K67" s="85" t="s">
        <v>663</v>
      </c>
      <c r="L67" s="281">
        <v>2.3275462962962963E-3</v>
      </c>
      <c r="M67" s="46"/>
      <c r="N67" s="286"/>
    </row>
    <row r="68" spans="1:14" s="3" customFormat="1">
      <c r="A68" s="46"/>
      <c r="B68" s="87" t="s">
        <v>633</v>
      </c>
      <c r="C68" s="88" t="s">
        <v>755</v>
      </c>
      <c r="D68" s="89" t="s">
        <v>756</v>
      </c>
      <c r="E68" s="90" t="s">
        <v>659</v>
      </c>
      <c r="F68" s="279">
        <v>1.6782407407407406E-3</v>
      </c>
      <c r="G68" s="285"/>
      <c r="H68" s="102" t="s">
        <v>633</v>
      </c>
      <c r="I68" s="88" t="s">
        <v>701</v>
      </c>
      <c r="J68" s="89" t="s">
        <v>809</v>
      </c>
      <c r="K68" s="90" t="s">
        <v>659</v>
      </c>
      <c r="L68" s="282">
        <v>2.5925925925925925E-3</v>
      </c>
      <c r="M68" s="46"/>
      <c r="N68" s="286"/>
    </row>
    <row r="69" spans="1:14" s="3" customFormat="1">
      <c r="A69" s="46"/>
      <c r="B69" s="92" t="s">
        <v>634</v>
      </c>
      <c r="C69" s="93" t="s">
        <v>757</v>
      </c>
      <c r="D69" s="94" t="s">
        <v>1667</v>
      </c>
      <c r="E69" s="95" t="s">
        <v>659</v>
      </c>
      <c r="F69" s="280">
        <v>1.7245370370370372E-3</v>
      </c>
      <c r="G69" s="285"/>
      <c r="H69" s="104" t="s">
        <v>634</v>
      </c>
      <c r="I69" s="93" t="s">
        <v>701</v>
      </c>
      <c r="J69" s="94" t="s">
        <v>810</v>
      </c>
      <c r="K69" s="95" t="s">
        <v>659</v>
      </c>
      <c r="L69" s="283">
        <v>2.6041666666666665E-3</v>
      </c>
      <c r="M69" s="46"/>
      <c r="N69" s="286"/>
    </row>
    <row r="70" spans="1:14" s="3" customFormat="1">
      <c r="A70" s="46"/>
      <c r="B70" s="6" t="s">
        <v>635</v>
      </c>
      <c r="C70" s="7" t="s">
        <v>759</v>
      </c>
      <c r="D70" s="8" t="s">
        <v>688</v>
      </c>
      <c r="E70" s="9" t="s">
        <v>631</v>
      </c>
      <c r="F70" s="17">
        <v>153</v>
      </c>
      <c r="G70" s="46"/>
      <c r="H70" s="26" t="s">
        <v>635</v>
      </c>
      <c r="I70" s="7" t="s">
        <v>708</v>
      </c>
      <c r="J70" s="8" t="s">
        <v>811</v>
      </c>
      <c r="K70" s="9" t="s">
        <v>631</v>
      </c>
      <c r="L70" s="27">
        <v>226</v>
      </c>
      <c r="M70" s="46"/>
    </row>
    <row r="71" spans="1:14" s="3" customFormat="1">
      <c r="A71" s="46"/>
      <c r="B71" s="6" t="s">
        <v>636</v>
      </c>
      <c r="C71" s="7" t="s">
        <v>698</v>
      </c>
      <c r="D71" s="8" t="s">
        <v>760</v>
      </c>
      <c r="E71" s="9" t="s">
        <v>671</v>
      </c>
      <c r="F71" s="17">
        <v>154</v>
      </c>
      <c r="G71" s="46"/>
      <c r="H71" s="26" t="s">
        <v>636</v>
      </c>
      <c r="I71" s="7" t="s">
        <v>812</v>
      </c>
      <c r="J71" s="8" t="s">
        <v>667</v>
      </c>
      <c r="K71" s="9" t="s">
        <v>668</v>
      </c>
      <c r="L71" s="27">
        <v>234</v>
      </c>
      <c r="M71" s="46"/>
    </row>
    <row r="72" spans="1:14" s="3" customFormat="1">
      <c r="A72" s="46"/>
      <c r="B72" s="6" t="s">
        <v>637</v>
      </c>
      <c r="C72" s="7" t="s">
        <v>761</v>
      </c>
      <c r="D72" s="8" t="s">
        <v>762</v>
      </c>
      <c r="E72" s="9" t="s">
        <v>671</v>
      </c>
      <c r="F72" s="17">
        <v>166</v>
      </c>
      <c r="G72" s="46"/>
      <c r="H72" s="26" t="s">
        <v>637</v>
      </c>
      <c r="I72" s="7" t="s">
        <v>701</v>
      </c>
      <c r="J72" s="8" t="s">
        <v>712</v>
      </c>
      <c r="K72" s="9" t="s">
        <v>671</v>
      </c>
      <c r="L72" s="27">
        <v>248</v>
      </c>
      <c r="M72" s="46"/>
    </row>
    <row r="73" spans="1:14" s="3" customFormat="1">
      <c r="A73" s="46"/>
      <c r="B73" s="6" t="s">
        <v>638</v>
      </c>
      <c r="C73" s="7" t="s">
        <v>763</v>
      </c>
      <c r="D73" s="8" t="s">
        <v>764</v>
      </c>
      <c r="E73" s="9" t="s">
        <v>631</v>
      </c>
      <c r="F73" s="17">
        <v>166.7</v>
      </c>
      <c r="G73" s="46"/>
      <c r="H73" s="26" t="s">
        <v>638</v>
      </c>
      <c r="I73" s="7" t="s">
        <v>666</v>
      </c>
      <c r="J73" s="8" t="s">
        <v>813</v>
      </c>
      <c r="K73" s="9" t="s">
        <v>631</v>
      </c>
      <c r="L73" s="27">
        <v>249</v>
      </c>
      <c r="M73" s="46"/>
    </row>
    <row r="74" spans="1:14" s="3" customFormat="1">
      <c r="A74" s="46"/>
      <c r="B74" s="6" t="s">
        <v>639</v>
      </c>
      <c r="C74" s="7" t="s">
        <v>629</v>
      </c>
      <c r="D74" s="8" t="s">
        <v>684</v>
      </c>
      <c r="E74" s="9" t="s">
        <v>663</v>
      </c>
      <c r="F74" s="17">
        <v>171</v>
      </c>
      <c r="G74" s="46"/>
      <c r="H74" s="26" t="s">
        <v>639</v>
      </c>
      <c r="I74" s="7" t="s">
        <v>666</v>
      </c>
      <c r="J74" s="8" t="s">
        <v>814</v>
      </c>
      <c r="K74" s="9" t="s">
        <v>816</v>
      </c>
      <c r="L74" s="27">
        <v>249.1</v>
      </c>
      <c r="M74" s="46"/>
    </row>
    <row r="75" spans="1:14" s="3" customFormat="1">
      <c r="A75" s="46"/>
      <c r="B75" s="6" t="s">
        <v>640</v>
      </c>
      <c r="C75" s="7" t="s">
        <v>763</v>
      </c>
      <c r="D75" s="8" t="s">
        <v>765</v>
      </c>
      <c r="E75" s="9" t="s">
        <v>663</v>
      </c>
      <c r="F75" s="17">
        <v>181</v>
      </c>
      <c r="G75" s="46"/>
      <c r="H75" s="26" t="s">
        <v>640</v>
      </c>
      <c r="I75" s="7" t="s">
        <v>731</v>
      </c>
      <c r="J75" s="8" t="s">
        <v>809</v>
      </c>
      <c r="K75" s="9" t="s">
        <v>631</v>
      </c>
      <c r="L75" s="27">
        <v>252</v>
      </c>
      <c r="M75" s="46"/>
    </row>
    <row r="76" spans="1:14" s="3" customFormat="1">
      <c r="A76" s="46"/>
      <c r="B76" s="6" t="s">
        <v>641</v>
      </c>
      <c r="C76" s="7" t="s">
        <v>689</v>
      </c>
      <c r="D76" s="8" t="s">
        <v>766</v>
      </c>
      <c r="E76" s="9" t="s">
        <v>659</v>
      </c>
      <c r="F76" s="17">
        <v>184</v>
      </c>
      <c r="G76" s="46"/>
      <c r="H76" s="26" t="s">
        <v>641</v>
      </c>
      <c r="I76" s="7" t="s">
        <v>742</v>
      </c>
      <c r="J76" s="8" t="s">
        <v>815</v>
      </c>
      <c r="K76" s="9" t="s">
        <v>663</v>
      </c>
      <c r="L76" s="27">
        <v>292</v>
      </c>
      <c r="M76" s="46"/>
    </row>
    <row r="77" spans="1:14" s="3" customFormat="1" ht="12.75" thickBot="1">
      <c r="A77" s="46"/>
      <c r="B77" s="6" t="s">
        <v>642</v>
      </c>
      <c r="C77" s="7" t="s">
        <v>698</v>
      </c>
      <c r="D77" s="8" t="s">
        <v>681</v>
      </c>
      <c r="E77" s="9" t="s">
        <v>659</v>
      </c>
      <c r="F77" s="17">
        <v>190</v>
      </c>
      <c r="G77" s="46"/>
      <c r="H77" s="26" t="s">
        <v>642</v>
      </c>
      <c r="I77" s="7" t="s">
        <v>710</v>
      </c>
      <c r="J77" s="8" t="s">
        <v>799</v>
      </c>
      <c r="K77" s="9" t="s">
        <v>671</v>
      </c>
      <c r="L77" s="27">
        <v>294</v>
      </c>
      <c r="M77" s="46"/>
    </row>
    <row r="78" spans="1:14" s="3" customFormat="1" ht="12.75" hidden="1">
      <c r="A78" s="46"/>
      <c r="B78" s="6"/>
      <c r="C78" s="7"/>
      <c r="D78" s="20"/>
      <c r="E78" s="9"/>
      <c r="F78" s="17"/>
      <c r="G78" s="46"/>
      <c r="H78" s="26"/>
      <c r="I78" s="7"/>
      <c r="J78" s="8"/>
      <c r="K78" s="9"/>
      <c r="L78" s="27"/>
      <c r="M78" s="46"/>
    </row>
    <row r="79" spans="1:14" s="3" customFormat="1" ht="12.75" hidden="1">
      <c r="A79" s="46"/>
      <c r="B79" s="6"/>
      <c r="C79" s="7"/>
      <c r="D79" s="20"/>
      <c r="E79" s="9"/>
      <c r="F79" s="17"/>
      <c r="G79" s="46"/>
      <c r="H79" s="26"/>
      <c r="I79" s="7"/>
      <c r="J79" s="8"/>
      <c r="K79" s="9"/>
      <c r="L79" s="27"/>
      <c r="M79" s="46"/>
    </row>
    <row r="80" spans="1:14" s="3" customFormat="1" ht="12.75" hidden="1">
      <c r="A80" s="46"/>
      <c r="B80" s="6"/>
      <c r="C80" s="7"/>
      <c r="D80" s="20"/>
      <c r="E80" s="9"/>
      <c r="F80" s="17"/>
      <c r="G80" s="46"/>
      <c r="H80" s="26"/>
      <c r="I80" s="7"/>
      <c r="J80" s="8"/>
      <c r="K80" s="9"/>
      <c r="L80" s="27"/>
      <c r="M80" s="46"/>
    </row>
    <row r="81" spans="1:14" s="3" customFormat="1" ht="12.75" hidden="1">
      <c r="A81" s="46"/>
      <c r="B81" s="6"/>
      <c r="C81" s="7"/>
      <c r="D81" s="21"/>
      <c r="E81" s="9"/>
      <c r="F81" s="17"/>
      <c r="G81" s="46"/>
      <c r="H81" s="26"/>
      <c r="I81" s="7"/>
      <c r="J81" s="7"/>
      <c r="K81" s="9"/>
      <c r="L81" s="27"/>
      <c r="M81" s="46"/>
    </row>
    <row r="82" spans="1:14" s="3" customFormat="1" ht="12.75" hidden="1">
      <c r="A82" s="46"/>
      <c r="B82" s="6"/>
      <c r="C82" s="7"/>
      <c r="D82" s="21"/>
      <c r="E82" s="9"/>
      <c r="F82" s="17"/>
      <c r="G82" s="46"/>
      <c r="H82" s="26"/>
      <c r="I82" s="7"/>
      <c r="J82" s="7"/>
      <c r="K82" s="9"/>
      <c r="L82" s="27"/>
      <c r="M82" s="46"/>
    </row>
    <row r="83" spans="1:14" s="3" customFormat="1" ht="12.75" hidden="1">
      <c r="A83" s="46"/>
      <c r="B83" s="6"/>
      <c r="C83" s="7"/>
      <c r="D83" s="21"/>
      <c r="E83" s="9"/>
      <c r="F83" s="17"/>
      <c r="G83" s="46"/>
      <c r="H83" s="26"/>
      <c r="I83" s="7"/>
      <c r="J83" s="7"/>
      <c r="K83" s="9"/>
      <c r="L83" s="27"/>
      <c r="M83" s="46"/>
    </row>
    <row r="84" spans="1:14" s="3" customFormat="1" ht="12.75" hidden="1">
      <c r="A84" s="46"/>
      <c r="B84" s="6"/>
      <c r="C84" s="7"/>
      <c r="D84" s="21"/>
      <c r="E84" s="9"/>
      <c r="F84" s="17"/>
      <c r="G84" s="46"/>
      <c r="H84" s="26"/>
      <c r="I84" s="7"/>
      <c r="J84" s="7"/>
      <c r="K84" s="9"/>
      <c r="L84" s="27"/>
      <c r="M84" s="46"/>
    </row>
    <row r="85" spans="1:14" s="3" customFormat="1" ht="12.75" hidden="1">
      <c r="A85" s="46"/>
      <c r="B85" s="6"/>
      <c r="C85" s="7"/>
      <c r="D85" s="21"/>
      <c r="E85" s="9"/>
      <c r="F85" s="17"/>
      <c r="G85" s="46"/>
      <c r="H85" s="26"/>
      <c r="I85" s="7"/>
      <c r="J85" s="7"/>
      <c r="K85" s="9"/>
      <c r="L85" s="27"/>
      <c r="M85" s="46"/>
    </row>
    <row r="86" spans="1:14" s="3" customFormat="1" ht="13.5" hidden="1" thickBot="1">
      <c r="A86" s="46"/>
      <c r="B86" s="19"/>
      <c r="C86" s="10"/>
      <c r="D86" s="22"/>
      <c r="E86" s="11"/>
      <c r="F86" s="18"/>
      <c r="G86" s="46"/>
      <c r="H86" s="28"/>
      <c r="I86" s="29"/>
      <c r="J86" s="29"/>
      <c r="K86" s="30"/>
      <c r="L86" s="31"/>
      <c r="M86" s="46"/>
    </row>
    <row r="87" spans="1:14" s="3" customFormat="1" ht="7.5" customHeight="1" thickTop="1">
      <c r="A87" s="46"/>
      <c r="B87" s="47"/>
      <c r="C87" s="47"/>
      <c r="D87" s="47"/>
      <c r="E87" s="47"/>
      <c r="F87" s="47"/>
      <c r="G87" s="46"/>
      <c r="H87" s="48"/>
      <c r="I87" s="48"/>
      <c r="J87" s="48"/>
      <c r="K87" s="48"/>
      <c r="L87" s="48"/>
      <c r="M87" s="46"/>
    </row>
    <row r="88" spans="1:14" ht="34.5" customHeight="1" thickBot="1">
      <c r="A88" s="35"/>
      <c r="B88" s="893" t="s">
        <v>771</v>
      </c>
      <c r="C88" s="893"/>
      <c r="D88" s="35"/>
      <c r="E88" s="193" t="s">
        <v>715</v>
      </c>
      <c r="F88" s="902" t="s">
        <v>716</v>
      </c>
      <c r="G88" s="902"/>
      <c r="H88" s="902"/>
      <c r="I88" s="902"/>
      <c r="J88" s="35"/>
      <c r="K88" s="893" t="s">
        <v>900</v>
      </c>
      <c r="L88" s="893"/>
      <c r="M88" s="35"/>
    </row>
    <row r="89" spans="1:14" ht="5.25" customHeight="1" thickTop="1" thickBot="1">
      <c r="A89" s="35"/>
      <c r="B89" s="894" t="s">
        <v>623</v>
      </c>
      <c r="C89" s="895"/>
      <c r="D89" s="43"/>
      <c r="E89" s="44"/>
      <c r="F89" s="44"/>
      <c r="G89" s="35"/>
      <c r="H89" s="898" t="s">
        <v>654</v>
      </c>
      <c r="I89" s="899"/>
      <c r="J89" s="45"/>
      <c r="K89" s="45"/>
      <c r="L89" s="45"/>
      <c r="M89" s="35"/>
    </row>
    <row r="90" spans="1:14" s="3" customFormat="1" ht="16.5" thickTop="1" thickBot="1">
      <c r="A90" s="46"/>
      <c r="B90" s="896"/>
      <c r="C90" s="897"/>
      <c r="D90" s="14"/>
      <c r="E90" s="12" t="s">
        <v>647</v>
      </c>
      <c r="F90" s="13">
        <f>COUNTA(D92:D111)</f>
        <v>6</v>
      </c>
      <c r="G90" s="46"/>
      <c r="H90" s="900"/>
      <c r="I90" s="901"/>
      <c r="J90" s="32"/>
      <c r="K90" s="33" t="s">
        <v>647</v>
      </c>
      <c r="L90" s="34">
        <f>COUNTA(J92:J111)</f>
        <v>14</v>
      </c>
      <c r="M90" s="46"/>
    </row>
    <row r="91" spans="1:14" s="3" customFormat="1">
      <c r="A91" s="46"/>
      <c r="B91" s="15" t="s">
        <v>628</v>
      </c>
      <c r="C91" s="16" t="s">
        <v>624</v>
      </c>
      <c r="D91" s="4" t="s">
        <v>625</v>
      </c>
      <c r="E91" s="4" t="s">
        <v>626</v>
      </c>
      <c r="F91" s="5" t="s">
        <v>646</v>
      </c>
      <c r="G91" s="46"/>
      <c r="H91" s="24" t="s">
        <v>628</v>
      </c>
      <c r="I91" s="23" t="s">
        <v>624</v>
      </c>
      <c r="J91" s="4" t="s">
        <v>625</v>
      </c>
      <c r="K91" s="4" t="s">
        <v>626</v>
      </c>
      <c r="L91" s="25" t="s">
        <v>646</v>
      </c>
      <c r="M91" s="46"/>
    </row>
    <row r="92" spans="1:14" s="3" customFormat="1">
      <c r="A92" s="46"/>
      <c r="B92" s="82" t="s">
        <v>632</v>
      </c>
      <c r="C92" s="83" t="s">
        <v>763</v>
      </c>
      <c r="D92" s="84" t="s">
        <v>804</v>
      </c>
      <c r="E92" s="85" t="s">
        <v>663</v>
      </c>
      <c r="F92" s="278">
        <v>2.4189814814814816E-3</v>
      </c>
      <c r="G92" s="285"/>
      <c r="H92" s="100" t="s">
        <v>632</v>
      </c>
      <c r="I92" s="83" t="s">
        <v>707</v>
      </c>
      <c r="J92" s="84" t="s">
        <v>767</v>
      </c>
      <c r="K92" s="85" t="s">
        <v>663</v>
      </c>
      <c r="L92" s="281">
        <v>3.5081018518518521E-3</v>
      </c>
      <c r="M92" s="46"/>
      <c r="N92" s="286"/>
    </row>
    <row r="93" spans="1:14" s="3" customFormat="1">
      <c r="A93" s="46"/>
      <c r="B93" s="87" t="s">
        <v>633</v>
      </c>
      <c r="C93" s="88" t="s">
        <v>682</v>
      </c>
      <c r="D93" s="89" t="s">
        <v>760</v>
      </c>
      <c r="E93" s="90" t="s">
        <v>802</v>
      </c>
      <c r="F93" s="279">
        <v>2.4305555555555556E-3</v>
      </c>
      <c r="G93" s="285"/>
      <c r="H93" s="102" t="s">
        <v>633</v>
      </c>
      <c r="I93" s="88" t="s">
        <v>669</v>
      </c>
      <c r="J93" s="89" t="s">
        <v>784</v>
      </c>
      <c r="K93" s="90" t="s">
        <v>671</v>
      </c>
      <c r="L93" s="282">
        <v>3.6111111111111114E-3</v>
      </c>
      <c r="M93" s="46"/>
      <c r="N93" s="286"/>
    </row>
    <row r="94" spans="1:14" s="3" customFormat="1">
      <c r="A94" s="46"/>
      <c r="B94" s="92" t="s">
        <v>634</v>
      </c>
      <c r="C94" s="93" t="s">
        <v>690</v>
      </c>
      <c r="D94" s="94" t="s">
        <v>805</v>
      </c>
      <c r="E94" s="95" t="s">
        <v>659</v>
      </c>
      <c r="F94" s="280">
        <v>2.5115740740740741E-3</v>
      </c>
      <c r="G94" s="285"/>
      <c r="H94" s="104" t="s">
        <v>634</v>
      </c>
      <c r="I94" s="93" t="s">
        <v>785</v>
      </c>
      <c r="J94" s="94" t="s">
        <v>786</v>
      </c>
      <c r="K94" s="95" t="s">
        <v>631</v>
      </c>
      <c r="L94" s="283">
        <v>3.6342592592592594E-3</v>
      </c>
      <c r="M94" s="46"/>
      <c r="N94" s="286"/>
    </row>
    <row r="95" spans="1:14" s="3" customFormat="1">
      <c r="A95" s="46"/>
      <c r="B95" s="6" t="s">
        <v>635</v>
      </c>
      <c r="C95" s="7" t="s">
        <v>698</v>
      </c>
      <c r="D95" s="8" t="s">
        <v>684</v>
      </c>
      <c r="E95" s="9" t="s">
        <v>663</v>
      </c>
      <c r="F95" s="17">
        <v>218</v>
      </c>
      <c r="G95" s="46"/>
      <c r="H95" s="26" t="s">
        <v>635</v>
      </c>
      <c r="I95" s="7" t="s">
        <v>787</v>
      </c>
      <c r="J95" s="8" t="s">
        <v>767</v>
      </c>
      <c r="K95" s="9" t="s">
        <v>663</v>
      </c>
      <c r="L95" s="27">
        <v>315.7</v>
      </c>
      <c r="M95" s="46"/>
    </row>
    <row r="96" spans="1:14" s="3" customFormat="1">
      <c r="A96" s="46"/>
      <c r="B96" s="6" t="s">
        <v>636</v>
      </c>
      <c r="C96" s="7" t="s">
        <v>806</v>
      </c>
      <c r="D96" s="8" t="s">
        <v>807</v>
      </c>
      <c r="E96" s="9" t="s">
        <v>631</v>
      </c>
      <c r="F96" s="17">
        <v>239</v>
      </c>
      <c r="G96" s="46"/>
      <c r="H96" s="26" t="s">
        <v>636</v>
      </c>
      <c r="I96" s="7" t="s">
        <v>788</v>
      </c>
      <c r="J96" s="8" t="s">
        <v>789</v>
      </c>
      <c r="K96" s="9" t="s">
        <v>679</v>
      </c>
      <c r="L96" s="27">
        <v>329</v>
      </c>
      <c r="M96" s="46"/>
    </row>
    <row r="97" spans="1:13" s="3" customFormat="1">
      <c r="A97" s="46"/>
      <c r="B97" s="6" t="s">
        <v>637</v>
      </c>
      <c r="C97" s="7" t="s">
        <v>698</v>
      </c>
      <c r="D97" s="8" t="s">
        <v>808</v>
      </c>
      <c r="E97" s="9" t="s">
        <v>659</v>
      </c>
      <c r="F97" s="17">
        <v>239.1</v>
      </c>
      <c r="G97" s="46"/>
      <c r="H97" s="26" t="s">
        <v>637</v>
      </c>
      <c r="I97" s="7" t="s">
        <v>790</v>
      </c>
      <c r="J97" s="8" t="s">
        <v>791</v>
      </c>
      <c r="K97" s="9" t="s">
        <v>631</v>
      </c>
      <c r="L97" s="27">
        <v>332</v>
      </c>
      <c r="M97" s="46"/>
    </row>
    <row r="98" spans="1:13" s="3" customFormat="1" ht="12.75">
      <c r="A98" s="46"/>
      <c r="B98" s="6"/>
      <c r="C98" s="7"/>
      <c r="D98" s="20"/>
      <c r="E98" s="9"/>
      <c r="F98" s="17"/>
      <c r="G98" s="46"/>
      <c r="H98" s="26" t="s">
        <v>638</v>
      </c>
      <c r="I98" s="7" t="s">
        <v>731</v>
      </c>
      <c r="J98" s="8" t="s">
        <v>792</v>
      </c>
      <c r="K98" s="9" t="s">
        <v>663</v>
      </c>
      <c r="L98" s="27">
        <v>334</v>
      </c>
      <c r="M98" s="46"/>
    </row>
    <row r="99" spans="1:13" s="3" customFormat="1" ht="12.75">
      <c r="A99" s="46"/>
      <c r="B99" s="6"/>
      <c r="C99" s="7"/>
      <c r="D99" s="20"/>
      <c r="E99" s="9"/>
      <c r="F99" s="17"/>
      <c r="G99" s="46"/>
      <c r="H99" s="26" t="s">
        <v>639</v>
      </c>
      <c r="I99" s="7" t="s">
        <v>793</v>
      </c>
      <c r="J99" s="8" t="s">
        <v>794</v>
      </c>
      <c r="K99" s="9" t="s">
        <v>663</v>
      </c>
      <c r="L99" s="27">
        <v>338</v>
      </c>
      <c r="M99" s="46"/>
    </row>
    <row r="100" spans="1:13" s="3" customFormat="1" ht="12.75">
      <c r="A100" s="46"/>
      <c r="B100" s="6"/>
      <c r="C100" s="7"/>
      <c r="D100" s="20"/>
      <c r="E100" s="9"/>
      <c r="F100" s="17"/>
      <c r="G100" s="46"/>
      <c r="H100" s="26" t="s">
        <v>640</v>
      </c>
      <c r="I100" s="7" t="s">
        <v>742</v>
      </c>
      <c r="J100" s="8" t="s">
        <v>795</v>
      </c>
      <c r="K100" s="9" t="s">
        <v>631</v>
      </c>
      <c r="L100" s="27">
        <v>369</v>
      </c>
      <c r="M100" s="46"/>
    </row>
    <row r="101" spans="1:13" s="3" customFormat="1" ht="12.75">
      <c r="A101" s="46"/>
      <c r="B101" s="6"/>
      <c r="C101" s="7"/>
      <c r="D101" s="20"/>
      <c r="E101" s="9"/>
      <c r="F101" s="17"/>
      <c r="G101" s="46"/>
      <c r="H101" s="26" t="s">
        <v>641</v>
      </c>
      <c r="I101" s="7" t="s">
        <v>742</v>
      </c>
      <c r="J101" s="8" t="s">
        <v>796</v>
      </c>
      <c r="K101" s="9" t="s">
        <v>659</v>
      </c>
      <c r="L101" s="27">
        <v>369.1</v>
      </c>
      <c r="M101" s="46"/>
    </row>
    <row r="102" spans="1:13" s="3" customFormat="1" ht="12.75">
      <c r="A102" s="46"/>
      <c r="B102" s="6"/>
      <c r="C102" s="7"/>
      <c r="D102" s="20"/>
      <c r="E102" s="9"/>
      <c r="F102" s="17"/>
      <c r="G102" s="46"/>
      <c r="H102" s="26" t="s">
        <v>642</v>
      </c>
      <c r="I102" s="7" t="s">
        <v>666</v>
      </c>
      <c r="J102" s="8" t="s">
        <v>797</v>
      </c>
      <c r="K102" s="9" t="s">
        <v>631</v>
      </c>
      <c r="L102" s="27">
        <v>406</v>
      </c>
      <c r="M102" s="46"/>
    </row>
    <row r="103" spans="1:13" s="3" customFormat="1" ht="12.75">
      <c r="A103" s="46"/>
      <c r="B103" s="6"/>
      <c r="C103" s="7"/>
      <c r="D103" s="20"/>
      <c r="E103" s="9"/>
      <c r="F103" s="17"/>
      <c r="G103" s="46"/>
      <c r="H103" s="26" t="s">
        <v>643</v>
      </c>
      <c r="I103" s="7" t="s">
        <v>798</v>
      </c>
      <c r="J103" s="8" t="s">
        <v>799</v>
      </c>
      <c r="K103" s="9" t="s">
        <v>671</v>
      </c>
      <c r="L103" s="27"/>
      <c r="M103" s="46"/>
    </row>
    <row r="104" spans="1:13" s="3" customFormat="1" ht="12.75">
      <c r="A104" s="46"/>
      <c r="B104" s="6"/>
      <c r="C104" s="7"/>
      <c r="D104" s="20"/>
      <c r="E104" s="9"/>
      <c r="F104" s="17"/>
      <c r="G104" s="46"/>
      <c r="H104" s="26" t="s">
        <v>644</v>
      </c>
      <c r="I104" s="7" t="s">
        <v>800</v>
      </c>
      <c r="J104" s="8" t="s">
        <v>801</v>
      </c>
      <c r="K104" s="9" t="s">
        <v>802</v>
      </c>
      <c r="L104" s="27"/>
      <c r="M104" s="46"/>
    </row>
    <row r="105" spans="1:13" s="3" customFormat="1" ht="13.5" thickBot="1">
      <c r="A105" s="46"/>
      <c r="B105" s="6"/>
      <c r="C105" s="7"/>
      <c r="D105" s="20"/>
      <c r="E105" s="9"/>
      <c r="F105" s="17"/>
      <c r="G105" s="46"/>
      <c r="H105" s="26" t="s">
        <v>645</v>
      </c>
      <c r="I105" s="7" t="s">
        <v>742</v>
      </c>
      <c r="J105" s="8" t="s">
        <v>803</v>
      </c>
      <c r="K105" s="9" t="s">
        <v>659</v>
      </c>
      <c r="L105" s="27"/>
      <c r="M105" s="46"/>
    </row>
    <row r="106" spans="1:13" s="3" customFormat="1" ht="12.75" hidden="1">
      <c r="A106" s="46"/>
      <c r="B106" s="6"/>
      <c r="C106" s="7"/>
      <c r="D106" s="21"/>
      <c r="E106" s="9"/>
      <c r="F106" s="17"/>
      <c r="G106" s="46"/>
      <c r="H106" s="26"/>
      <c r="I106" s="7"/>
      <c r="J106" s="7"/>
      <c r="K106" s="9"/>
      <c r="L106" s="27"/>
      <c r="M106" s="46"/>
    </row>
    <row r="107" spans="1:13" s="3" customFormat="1" ht="12.75" hidden="1">
      <c r="A107" s="46"/>
      <c r="B107" s="6"/>
      <c r="C107" s="7"/>
      <c r="D107" s="21"/>
      <c r="E107" s="9"/>
      <c r="F107" s="17"/>
      <c r="G107" s="46"/>
      <c r="H107" s="26"/>
      <c r="I107" s="7"/>
      <c r="J107" s="7"/>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3.5" hidden="1" thickBot="1">
      <c r="A111" s="46"/>
      <c r="B111" s="19"/>
      <c r="C111" s="10"/>
      <c r="D111" s="22"/>
      <c r="E111" s="11"/>
      <c r="F111" s="18"/>
      <c r="G111" s="46"/>
      <c r="H111" s="28"/>
      <c r="I111" s="29"/>
      <c r="J111" s="29"/>
      <c r="K111" s="30"/>
      <c r="L111" s="31"/>
      <c r="M111" s="46"/>
    </row>
    <row r="112" spans="1:13" s="3" customFormat="1" ht="12.75" thickTop="1">
      <c r="A112" s="46"/>
      <c r="B112" s="47"/>
      <c r="C112" s="47"/>
      <c r="D112" s="47"/>
      <c r="E112" s="47"/>
      <c r="F112" s="47"/>
      <c r="G112" s="46"/>
      <c r="H112" s="48"/>
      <c r="I112" s="48"/>
      <c r="J112" s="48"/>
      <c r="K112" s="48"/>
      <c r="L112" s="48"/>
      <c r="M112" s="46"/>
    </row>
    <row r="113" spans="1:14" s="3" customFormat="1" ht="34.5" customHeight="1" thickBot="1">
      <c r="A113" s="35"/>
      <c r="B113" s="893" t="s">
        <v>772</v>
      </c>
      <c r="C113" s="893"/>
      <c r="D113" s="35"/>
      <c r="E113" s="193" t="s">
        <v>900</v>
      </c>
      <c r="F113" s="902" t="s">
        <v>717</v>
      </c>
      <c r="G113" s="902"/>
      <c r="H113" s="902"/>
      <c r="I113" s="902"/>
      <c r="J113" s="35"/>
      <c r="K113" s="893" t="s">
        <v>727</v>
      </c>
      <c r="L113" s="893"/>
    </row>
    <row r="114" spans="1:14" s="3" customFormat="1" ht="13.5" thickTop="1" thickBot="1">
      <c r="A114" s="35"/>
      <c r="B114" s="894" t="s">
        <v>718</v>
      </c>
      <c r="C114" s="895"/>
      <c r="D114" s="43"/>
      <c r="E114" s="44"/>
      <c r="F114" s="44"/>
      <c r="G114" s="35"/>
      <c r="H114" s="898" t="s">
        <v>719</v>
      </c>
      <c r="I114" s="899"/>
      <c r="J114" s="45"/>
      <c r="K114" s="45"/>
      <c r="L114" s="45"/>
    </row>
    <row r="115" spans="1:14" s="3" customFormat="1" ht="16.5" thickTop="1" thickBot="1">
      <c r="A115" s="46"/>
      <c r="B115" s="896"/>
      <c r="C115" s="897"/>
      <c r="D115" s="14"/>
      <c r="E115" s="12" t="s">
        <v>647</v>
      </c>
      <c r="F115" s="13">
        <f>COUNTA(D117:D136)</f>
        <v>0</v>
      </c>
      <c r="G115" s="46"/>
      <c r="H115" s="900"/>
      <c r="I115" s="901"/>
      <c r="J115" s="32"/>
      <c r="K115" s="33" t="s">
        <v>647</v>
      </c>
      <c r="L115" s="34">
        <f>COUNTA(J117:J136)</f>
        <v>1</v>
      </c>
    </row>
    <row r="116" spans="1:14" s="3" customFormat="1">
      <c r="A116" s="46"/>
      <c r="B116" s="15" t="s">
        <v>628</v>
      </c>
      <c r="C116" s="16" t="s">
        <v>624</v>
      </c>
      <c r="D116" s="4" t="s">
        <v>625</v>
      </c>
      <c r="E116" s="4" t="s">
        <v>626</v>
      </c>
      <c r="F116" s="5" t="s">
        <v>646</v>
      </c>
      <c r="G116" s="46"/>
      <c r="H116" s="24" t="s">
        <v>628</v>
      </c>
      <c r="I116" s="23" t="s">
        <v>624</v>
      </c>
      <c r="J116" s="4" t="s">
        <v>625</v>
      </c>
      <c r="K116" s="4" t="s">
        <v>626</v>
      </c>
      <c r="L116" s="25" t="s">
        <v>646</v>
      </c>
    </row>
    <row r="117" spans="1:14" s="3" customFormat="1" ht="13.5" thickBot="1">
      <c r="A117" s="46"/>
      <c r="B117" s="6"/>
      <c r="C117" s="7"/>
      <c r="D117" s="20"/>
      <c r="E117" s="9"/>
      <c r="F117" s="17"/>
      <c r="G117" s="46"/>
      <c r="H117" s="100" t="s">
        <v>632</v>
      </c>
      <c r="I117" s="83" t="s">
        <v>708</v>
      </c>
      <c r="J117" s="84" t="s">
        <v>728</v>
      </c>
      <c r="K117" s="85" t="s">
        <v>663</v>
      </c>
      <c r="L117" s="281">
        <v>9.9953703703703697E-3</v>
      </c>
      <c r="N117" s="286"/>
    </row>
    <row r="118" spans="1:14" s="3" customFormat="1" ht="12.75" hidden="1">
      <c r="A118" s="46"/>
      <c r="B118" s="6"/>
      <c r="C118" s="7"/>
      <c r="D118" s="20"/>
      <c r="E118" s="9"/>
      <c r="F118" s="17"/>
      <c r="G118" s="46"/>
      <c r="H118" s="26"/>
      <c r="I118" s="7"/>
      <c r="J118" s="8"/>
      <c r="K118" s="9"/>
      <c r="L118" s="27"/>
    </row>
    <row r="119" spans="1:14" s="3" customFormat="1" ht="12.75" hidden="1">
      <c r="A119" s="46"/>
      <c r="B119" s="6"/>
      <c r="C119" s="7"/>
      <c r="D119" s="20"/>
      <c r="E119" s="9"/>
      <c r="F119" s="17"/>
      <c r="G119" s="46"/>
      <c r="H119" s="26"/>
      <c r="I119" s="7"/>
      <c r="J119" s="8"/>
      <c r="K119" s="9"/>
      <c r="L119" s="27"/>
    </row>
    <row r="120" spans="1:14" s="3" customFormat="1" ht="12.75" hidden="1">
      <c r="A120" s="46"/>
      <c r="B120" s="6"/>
      <c r="C120" s="7"/>
      <c r="D120" s="20"/>
      <c r="E120" s="9"/>
      <c r="F120" s="17"/>
      <c r="G120" s="46"/>
      <c r="H120" s="26"/>
      <c r="I120" s="7"/>
      <c r="J120" s="8"/>
      <c r="K120" s="9"/>
      <c r="L120" s="27"/>
    </row>
    <row r="121" spans="1:14" s="3" customFormat="1" ht="12.75" hidden="1">
      <c r="A121" s="46"/>
      <c r="B121" s="6"/>
      <c r="C121" s="7"/>
      <c r="D121" s="20"/>
      <c r="E121" s="9"/>
      <c r="F121" s="17"/>
      <c r="G121" s="46"/>
      <c r="H121" s="26"/>
      <c r="I121" s="7"/>
      <c r="J121" s="8"/>
      <c r="K121" s="9"/>
      <c r="L121" s="27"/>
    </row>
    <row r="122" spans="1:14" s="3" customFormat="1" ht="12.75" hidden="1">
      <c r="A122" s="46"/>
      <c r="B122" s="6"/>
      <c r="C122" s="7"/>
      <c r="D122" s="20"/>
      <c r="E122" s="9"/>
      <c r="F122" s="17"/>
      <c r="G122" s="46"/>
      <c r="H122" s="26"/>
      <c r="I122" s="7"/>
      <c r="J122" s="8"/>
      <c r="K122" s="9"/>
      <c r="L122" s="27"/>
    </row>
    <row r="123" spans="1:14" s="3" customFormat="1" ht="12.75" hidden="1">
      <c r="A123" s="46"/>
      <c r="B123" s="6"/>
      <c r="C123" s="7"/>
      <c r="D123" s="20"/>
      <c r="E123" s="9"/>
      <c r="F123" s="17"/>
      <c r="G123" s="46"/>
      <c r="H123" s="26"/>
      <c r="I123" s="7"/>
      <c r="J123" s="8"/>
      <c r="K123" s="9"/>
      <c r="L123" s="27"/>
    </row>
    <row r="124" spans="1:14" s="3" customFormat="1" ht="12.75" hidden="1">
      <c r="A124" s="46"/>
      <c r="B124" s="6"/>
      <c r="C124" s="7"/>
      <c r="D124" s="20"/>
      <c r="E124" s="9"/>
      <c r="F124" s="17"/>
      <c r="G124" s="46"/>
      <c r="H124" s="26"/>
      <c r="I124" s="7"/>
      <c r="J124" s="8"/>
      <c r="K124" s="9"/>
      <c r="L124" s="27"/>
    </row>
    <row r="125" spans="1:14" s="3" customFormat="1" ht="12.75" hidden="1">
      <c r="A125" s="46"/>
      <c r="B125" s="6"/>
      <c r="C125" s="7"/>
      <c r="D125" s="20"/>
      <c r="E125" s="9"/>
      <c r="F125" s="17"/>
      <c r="G125" s="46"/>
      <c r="H125" s="26"/>
      <c r="I125" s="7"/>
      <c r="J125" s="8"/>
      <c r="K125" s="9"/>
      <c r="L125" s="27"/>
    </row>
    <row r="126" spans="1:14" s="3" customFormat="1" ht="12.75" hidden="1">
      <c r="A126" s="46"/>
      <c r="B126" s="6"/>
      <c r="C126" s="7"/>
      <c r="D126" s="20"/>
      <c r="E126" s="9"/>
      <c r="F126" s="17"/>
      <c r="G126" s="46"/>
      <c r="H126" s="26"/>
      <c r="I126" s="7"/>
      <c r="J126" s="8"/>
      <c r="K126" s="9"/>
      <c r="L126" s="27"/>
    </row>
    <row r="127" spans="1:14" s="3" customFormat="1" ht="12.75" hidden="1">
      <c r="A127" s="46"/>
      <c r="B127" s="6"/>
      <c r="C127" s="7"/>
      <c r="D127" s="20"/>
      <c r="E127" s="9"/>
      <c r="F127" s="17"/>
      <c r="G127" s="46"/>
      <c r="H127" s="26"/>
      <c r="I127" s="7"/>
      <c r="J127" s="8"/>
      <c r="K127" s="9"/>
      <c r="L127" s="27"/>
    </row>
    <row r="128" spans="1:14" s="3" customFormat="1" ht="12.75" hidden="1">
      <c r="A128" s="46"/>
      <c r="B128" s="6"/>
      <c r="C128" s="7"/>
      <c r="D128" s="20"/>
      <c r="E128" s="9"/>
      <c r="F128" s="17"/>
      <c r="G128" s="46"/>
      <c r="H128" s="26"/>
      <c r="I128" s="7"/>
      <c r="J128" s="8"/>
      <c r="K128" s="9"/>
      <c r="L128" s="27"/>
    </row>
    <row r="129" spans="1:14" s="3" customFormat="1" ht="12.75" hidden="1">
      <c r="A129" s="46"/>
      <c r="B129" s="6"/>
      <c r="C129" s="7"/>
      <c r="D129" s="20"/>
      <c r="E129" s="9"/>
      <c r="F129" s="17"/>
      <c r="G129" s="46"/>
      <c r="H129" s="26"/>
      <c r="I129" s="7"/>
      <c r="J129" s="8"/>
      <c r="K129" s="9"/>
      <c r="L129" s="27"/>
    </row>
    <row r="130" spans="1:14" s="3" customFormat="1" ht="12.75" hidden="1">
      <c r="A130" s="46"/>
      <c r="B130" s="6"/>
      <c r="C130" s="7"/>
      <c r="D130" s="20"/>
      <c r="E130" s="9"/>
      <c r="F130" s="17"/>
      <c r="G130" s="46"/>
      <c r="H130" s="26"/>
      <c r="I130" s="7"/>
      <c r="J130" s="8"/>
      <c r="K130" s="9"/>
      <c r="L130" s="27"/>
    </row>
    <row r="131" spans="1:14" s="3" customFormat="1" ht="12.75" hidden="1">
      <c r="A131" s="46"/>
      <c r="B131" s="6"/>
      <c r="C131" s="7"/>
      <c r="D131" s="21"/>
      <c r="E131" s="9"/>
      <c r="F131" s="17"/>
      <c r="G131" s="46"/>
      <c r="H131" s="26"/>
      <c r="I131" s="7"/>
      <c r="J131" s="7"/>
      <c r="K131" s="9"/>
      <c r="L131" s="27"/>
    </row>
    <row r="132" spans="1:14" s="3" customFormat="1" ht="12.75" hidden="1">
      <c r="A132" s="46"/>
      <c r="B132" s="6"/>
      <c r="C132" s="7"/>
      <c r="D132" s="21"/>
      <c r="E132" s="9"/>
      <c r="F132" s="17"/>
      <c r="G132" s="46"/>
      <c r="H132" s="26"/>
      <c r="I132" s="7"/>
      <c r="J132" s="7"/>
      <c r="K132" s="9"/>
      <c r="L132" s="27"/>
    </row>
    <row r="133" spans="1:14" s="3" customFormat="1" ht="12.75" hidden="1">
      <c r="A133" s="46"/>
      <c r="B133" s="6"/>
      <c r="C133" s="7"/>
      <c r="D133" s="21"/>
      <c r="E133" s="9"/>
      <c r="F133" s="17"/>
      <c r="G133" s="46"/>
      <c r="H133" s="26"/>
      <c r="I133" s="7"/>
      <c r="J133" s="7"/>
      <c r="K133" s="9"/>
      <c r="L133" s="27"/>
    </row>
    <row r="134" spans="1:14" s="3" customFormat="1" ht="12.75" hidden="1">
      <c r="A134" s="46"/>
      <c r="B134" s="6"/>
      <c r="C134" s="7"/>
      <c r="D134" s="21"/>
      <c r="E134" s="9"/>
      <c r="F134" s="17"/>
      <c r="G134" s="46"/>
      <c r="H134" s="26"/>
      <c r="I134" s="7"/>
      <c r="J134" s="7"/>
      <c r="K134" s="9"/>
      <c r="L134" s="27"/>
    </row>
    <row r="135" spans="1:14" s="3" customFormat="1" ht="12.75" hidden="1">
      <c r="A135" s="46"/>
      <c r="B135" s="6"/>
      <c r="C135" s="7"/>
      <c r="D135" s="21"/>
      <c r="E135" s="9"/>
      <c r="F135" s="17"/>
      <c r="G135" s="46"/>
      <c r="H135" s="26"/>
      <c r="I135" s="7"/>
      <c r="J135" s="7"/>
      <c r="K135" s="9"/>
      <c r="L135" s="27"/>
    </row>
    <row r="136" spans="1:14" s="3" customFormat="1" ht="13.5" hidden="1" thickBot="1">
      <c r="A136" s="46"/>
      <c r="B136" s="19"/>
      <c r="C136" s="10"/>
      <c r="D136" s="22"/>
      <c r="E136" s="11"/>
      <c r="F136" s="18"/>
      <c r="G136" s="46"/>
      <c r="H136" s="28"/>
      <c r="I136" s="29"/>
      <c r="J136" s="29"/>
      <c r="K136" s="30"/>
      <c r="L136" s="31"/>
    </row>
    <row r="137" spans="1:14" s="3" customFormat="1" ht="12.75" thickTop="1">
      <c r="A137" s="46"/>
      <c r="B137" s="47"/>
      <c r="C137" s="47"/>
      <c r="D137" s="47"/>
      <c r="E137" s="47"/>
      <c r="F137" s="47"/>
      <c r="G137" s="46"/>
      <c r="H137" s="48"/>
      <c r="I137" s="48"/>
      <c r="J137" s="48"/>
      <c r="K137" s="48"/>
      <c r="L137" s="48"/>
    </row>
    <row r="138" spans="1:14" s="3" customFormat="1" ht="21" thickBot="1">
      <c r="A138" s="35"/>
      <c r="B138" s="893" t="s">
        <v>773</v>
      </c>
      <c r="C138" s="893"/>
      <c r="D138" s="35"/>
      <c r="E138" s="193" t="s">
        <v>726</v>
      </c>
      <c r="F138" s="902" t="s">
        <v>776</v>
      </c>
      <c r="G138" s="902"/>
      <c r="H138" s="902"/>
      <c r="I138" s="902"/>
      <c r="J138" s="35"/>
      <c r="K138" s="893" t="s">
        <v>724</v>
      </c>
      <c r="L138" s="893"/>
    </row>
    <row r="139" spans="1:14" s="3" customFormat="1" ht="13.5" thickTop="1" thickBot="1">
      <c r="A139" s="35"/>
      <c r="B139" s="894" t="s">
        <v>720</v>
      </c>
      <c r="C139" s="895"/>
      <c r="D139" s="43"/>
      <c r="E139" s="44"/>
      <c r="F139" s="44"/>
      <c r="G139" s="35"/>
      <c r="H139" s="898" t="s">
        <v>721</v>
      </c>
      <c r="I139" s="899"/>
      <c r="J139" s="45"/>
      <c r="K139" s="45"/>
      <c r="L139" s="45"/>
    </row>
    <row r="140" spans="1:14" s="3" customFormat="1" ht="16.5" thickTop="1" thickBot="1">
      <c r="A140" s="46"/>
      <c r="B140" s="896"/>
      <c r="C140" s="897"/>
      <c r="D140" s="14"/>
      <c r="E140" s="12" t="s">
        <v>647</v>
      </c>
      <c r="F140" s="13">
        <f>COUNTA(D142:D161)</f>
        <v>3</v>
      </c>
      <c r="G140" s="46"/>
      <c r="H140" s="900"/>
      <c r="I140" s="901"/>
      <c r="J140" s="32"/>
      <c r="K140" s="33" t="s">
        <v>647</v>
      </c>
      <c r="L140" s="34">
        <f>COUNTA(J142:J161)</f>
        <v>8</v>
      </c>
    </row>
    <row r="141" spans="1:14" s="3" customFormat="1">
      <c r="A141" s="46"/>
      <c r="B141" s="15" t="s">
        <v>628</v>
      </c>
      <c r="C141" s="16" t="s">
        <v>624</v>
      </c>
      <c r="D141" s="4" t="s">
        <v>625</v>
      </c>
      <c r="E141" s="4" t="s">
        <v>626</v>
      </c>
      <c r="F141" s="5" t="s">
        <v>646</v>
      </c>
      <c r="G141" s="46"/>
      <c r="H141" s="24" t="s">
        <v>628</v>
      </c>
      <c r="I141" s="23" t="s">
        <v>624</v>
      </c>
      <c r="J141" s="4" t="s">
        <v>625</v>
      </c>
      <c r="K141" s="4" t="s">
        <v>626</v>
      </c>
      <c r="L141" s="25" t="s">
        <v>646</v>
      </c>
    </row>
    <row r="142" spans="1:14" s="3" customFormat="1">
      <c r="A142" s="46"/>
      <c r="B142" s="82" t="s">
        <v>632</v>
      </c>
      <c r="C142" s="83" t="s">
        <v>747</v>
      </c>
      <c r="D142" s="84" t="s">
        <v>748</v>
      </c>
      <c r="E142" s="85" t="s">
        <v>751</v>
      </c>
      <c r="F142" s="278">
        <v>9.9942129629629634E-3</v>
      </c>
      <c r="G142" s="285"/>
      <c r="H142" s="100" t="s">
        <v>632</v>
      </c>
      <c r="I142" s="83" t="s">
        <v>738</v>
      </c>
      <c r="J142" s="84" t="s">
        <v>739</v>
      </c>
      <c r="K142" s="85" t="s">
        <v>663</v>
      </c>
      <c r="L142" s="281">
        <v>1.8428240740740742E-2</v>
      </c>
      <c r="N142" s="286"/>
    </row>
    <row r="143" spans="1:14" s="3" customFormat="1">
      <c r="A143" s="46"/>
      <c r="B143" s="87" t="s">
        <v>633</v>
      </c>
      <c r="C143" s="88" t="s">
        <v>657</v>
      </c>
      <c r="D143" s="89" t="s">
        <v>664</v>
      </c>
      <c r="E143" s="90" t="s">
        <v>663</v>
      </c>
      <c r="F143" s="279">
        <v>1.1548611111111112E-2</v>
      </c>
      <c r="G143" s="285"/>
      <c r="H143" s="102" t="s">
        <v>633</v>
      </c>
      <c r="I143" s="88" t="s">
        <v>740</v>
      </c>
      <c r="J143" s="89" t="s">
        <v>728</v>
      </c>
      <c r="K143" s="90" t="s">
        <v>631</v>
      </c>
      <c r="L143" s="282">
        <v>1.8666666666666668E-2</v>
      </c>
      <c r="N143" s="286"/>
    </row>
    <row r="144" spans="1:14" s="3" customFormat="1">
      <c r="A144" s="46"/>
      <c r="B144" s="92" t="s">
        <v>634</v>
      </c>
      <c r="C144" s="93" t="s">
        <v>749</v>
      </c>
      <c r="D144" s="94" t="s">
        <v>750</v>
      </c>
      <c r="E144" s="95" t="s">
        <v>631</v>
      </c>
      <c r="F144" s="280">
        <v>1.2049768518518517E-2</v>
      </c>
      <c r="G144" s="285"/>
      <c r="H144" s="104" t="s">
        <v>634</v>
      </c>
      <c r="I144" s="93" t="s">
        <v>701</v>
      </c>
      <c r="J144" s="94" t="s">
        <v>741</v>
      </c>
      <c r="K144" s="95" t="s">
        <v>752</v>
      </c>
      <c r="L144" s="283">
        <v>1.9112268518518518E-2</v>
      </c>
      <c r="N144" s="286"/>
    </row>
    <row r="145" spans="1:12" s="3" customFormat="1" ht="12.75">
      <c r="A145" s="46"/>
      <c r="B145" s="6"/>
      <c r="C145" s="7"/>
      <c r="D145" s="20"/>
      <c r="E145" s="9"/>
      <c r="F145" s="17"/>
      <c r="G145" s="46"/>
      <c r="H145" s="26" t="s">
        <v>635</v>
      </c>
      <c r="I145" s="7" t="s">
        <v>742</v>
      </c>
      <c r="J145" s="8" t="s">
        <v>739</v>
      </c>
      <c r="K145" s="9" t="s">
        <v>663</v>
      </c>
      <c r="L145" s="27">
        <v>1704.6</v>
      </c>
    </row>
    <row r="146" spans="1:12" s="3" customFormat="1" ht="12.75">
      <c r="A146" s="46"/>
      <c r="B146" s="6"/>
      <c r="C146" s="7"/>
      <c r="D146" s="20"/>
      <c r="E146" s="9"/>
      <c r="F146" s="17"/>
      <c r="G146" s="46"/>
      <c r="H146" s="26" t="s">
        <v>636</v>
      </c>
      <c r="I146" s="7" t="s">
        <v>701</v>
      </c>
      <c r="J146" s="8" t="s">
        <v>743</v>
      </c>
      <c r="K146" s="9" t="s">
        <v>663</v>
      </c>
      <c r="L146" s="27">
        <v>1729.9</v>
      </c>
    </row>
    <row r="147" spans="1:12" s="3" customFormat="1" ht="12.75">
      <c r="A147" s="46"/>
      <c r="B147" s="6"/>
      <c r="C147" s="7"/>
      <c r="D147" s="20"/>
      <c r="E147" s="9"/>
      <c r="F147" s="17"/>
      <c r="G147" s="46"/>
      <c r="H147" s="26" t="s">
        <v>637</v>
      </c>
      <c r="I147" s="7" t="s">
        <v>701</v>
      </c>
      <c r="J147" s="8" t="s">
        <v>700</v>
      </c>
      <c r="K147" s="9" t="s">
        <v>671</v>
      </c>
      <c r="L147" s="27">
        <v>1793</v>
      </c>
    </row>
    <row r="148" spans="1:12" s="3" customFormat="1" ht="12.75">
      <c r="A148" s="46"/>
      <c r="B148" s="6"/>
      <c r="C148" s="7"/>
      <c r="D148" s="20"/>
      <c r="E148" s="9"/>
      <c r="F148" s="17"/>
      <c r="G148" s="46"/>
      <c r="H148" s="26" t="s">
        <v>638</v>
      </c>
      <c r="I148" s="7" t="s">
        <v>744</v>
      </c>
      <c r="J148" s="8" t="s">
        <v>745</v>
      </c>
      <c r="K148" s="9" t="s">
        <v>753</v>
      </c>
      <c r="L148" s="27">
        <v>1894.8</v>
      </c>
    </row>
    <row r="149" spans="1:12" s="3" customFormat="1" ht="13.5" thickBot="1">
      <c r="A149" s="46"/>
      <c r="B149" s="6"/>
      <c r="C149" s="7"/>
      <c r="D149" s="20"/>
      <c r="E149" s="9"/>
      <c r="F149" s="17"/>
      <c r="G149" s="46"/>
      <c r="H149" s="26" t="s">
        <v>639</v>
      </c>
      <c r="I149" s="7" t="s">
        <v>708</v>
      </c>
      <c r="J149" s="8" t="s">
        <v>746</v>
      </c>
      <c r="K149" s="9" t="s">
        <v>679</v>
      </c>
      <c r="L149" s="27">
        <v>2178</v>
      </c>
    </row>
    <row r="150" spans="1:12" s="3" customFormat="1" ht="12.75" hidden="1">
      <c r="A150" s="46"/>
      <c r="B150" s="6"/>
      <c r="C150" s="7"/>
      <c r="D150" s="20"/>
      <c r="E150" s="9"/>
      <c r="F150" s="17"/>
      <c r="G150" s="46"/>
      <c r="H150" s="26"/>
      <c r="I150" s="7"/>
      <c r="J150" s="8"/>
      <c r="K150" s="9"/>
      <c r="L150" s="27"/>
    </row>
    <row r="151" spans="1:12" s="3" customFormat="1" ht="12.75" hidden="1">
      <c r="A151" s="46"/>
      <c r="B151" s="6"/>
      <c r="C151" s="7"/>
      <c r="D151" s="20"/>
      <c r="E151" s="9"/>
      <c r="F151" s="17"/>
      <c r="G151" s="46"/>
      <c r="H151" s="26"/>
      <c r="I151" s="7"/>
      <c r="J151" s="8"/>
      <c r="K151" s="9"/>
      <c r="L151" s="27"/>
    </row>
    <row r="152" spans="1:12" s="3" customFormat="1" ht="12.75" hidden="1">
      <c r="A152" s="46"/>
      <c r="B152" s="6"/>
      <c r="C152" s="7"/>
      <c r="D152" s="20"/>
      <c r="E152" s="9"/>
      <c r="F152" s="17"/>
      <c r="G152" s="46"/>
      <c r="H152" s="26"/>
      <c r="I152" s="7"/>
      <c r="J152" s="8"/>
      <c r="K152" s="9"/>
      <c r="L152" s="27"/>
    </row>
    <row r="153" spans="1:12" s="3" customFormat="1" ht="12.75" hidden="1">
      <c r="A153" s="46"/>
      <c r="B153" s="6"/>
      <c r="C153" s="7"/>
      <c r="D153" s="20"/>
      <c r="E153" s="9"/>
      <c r="F153" s="17"/>
      <c r="G153" s="46"/>
      <c r="H153" s="26"/>
      <c r="I153" s="7"/>
      <c r="J153" s="8"/>
      <c r="K153" s="9"/>
      <c r="L153" s="27"/>
    </row>
    <row r="154" spans="1:12" s="3" customFormat="1" ht="12.75" hidden="1">
      <c r="A154" s="46"/>
      <c r="B154" s="6"/>
      <c r="C154" s="7"/>
      <c r="D154" s="20"/>
      <c r="E154" s="9"/>
      <c r="F154" s="17"/>
      <c r="G154" s="46"/>
      <c r="H154" s="26"/>
      <c r="I154" s="7"/>
      <c r="J154" s="8"/>
      <c r="K154" s="9"/>
      <c r="L154" s="27"/>
    </row>
    <row r="155" spans="1:12" s="3" customFormat="1" ht="12.75" hidden="1">
      <c r="A155" s="46"/>
      <c r="B155" s="6"/>
      <c r="C155" s="7"/>
      <c r="D155" s="20"/>
      <c r="E155" s="9"/>
      <c r="F155" s="17"/>
      <c r="G155" s="46"/>
      <c r="H155" s="26"/>
      <c r="I155" s="7"/>
      <c r="J155" s="8"/>
      <c r="K155" s="9"/>
      <c r="L155" s="27"/>
    </row>
    <row r="156" spans="1:12" s="3" customFormat="1" ht="12.75" hidden="1">
      <c r="A156" s="46"/>
      <c r="B156" s="6"/>
      <c r="C156" s="7"/>
      <c r="D156" s="21"/>
      <c r="E156" s="9"/>
      <c r="F156" s="17"/>
      <c r="G156" s="46"/>
      <c r="H156" s="26"/>
      <c r="I156" s="7"/>
      <c r="J156" s="7"/>
      <c r="K156" s="9"/>
      <c r="L156" s="27"/>
    </row>
    <row r="157" spans="1:12" s="3" customFormat="1" ht="12.75" hidden="1">
      <c r="A157" s="46"/>
      <c r="B157" s="6"/>
      <c r="C157" s="7"/>
      <c r="D157" s="21"/>
      <c r="E157" s="9"/>
      <c r="F157" s="17"/>
      <c r="G157" s="46"/>
      <c r="H157" s="26"/>
      <c r="I157" s="7"/>
      <c r="J157" s="7"/>
      <c r="K157" s="9"/>
      <c r="L157" s="27"/>
    </row>
    <row r="158" spans="1:12" s="3" customFormat="1" ht="12.75" hidden="1">
      <c r="A158" s="46"/>
      <c r="B158" s="6"/>
      <c r="C158" s="7"/>
      <c r="D158" s="21"/>
      <c r="E158" s="9"/>
      <c r="F158" s="17"/>
      <c r="G158" s="46"/>
      <c r="H158" s="26"/>
      <c r="I158" s="7"/>
      <c r="J158" s="7"/>
      <c r="K158" s="9"/>
      <c r="L158" s="27"/>
    </row>
    <row r="159" spans="1:12" s="3" customFormat="1" ht="12.75" hidden="1">
      <c r="A159" s="46"/>
      <c r="B159" s="6"/>
      <c r="C159" s="7"/>
      <c r="D159" s="21"/>
      <c r="E159" s="9"/>
      <c r="F159" s="17"/>
      <c r="G159" s="46"/>
      <c r="H159" s="26"/>
      <c r="I159" s="7"/>
      <c r="J159" s="7"/>
      <c r="K159" s="9"/>
      <c r="L159" s="27"/>
    </row>
    <row r="160" spans="1:12" s="3" customFormat="1" ht="12.75" hidden="1">
      <c r="A160" s="46"/>
      <c r="B160" s="6"/>
      <c r="C160" s="7"/>
      <c r="D160" s="21"/>
      <c r="E160" s="9"/>
      <c r="F160" s="17"/>
      <c r="G160" s="46"/>
      <c r="H160" s="26"/>
      <c r="I160" s="7"/>
      <c r="J160" s="7"/>
      <c r="K160" s="9"/>
      <c r="L160" s="27"/>
    </row>
    <row r="161" spans="1:14" s="3" customFormat="1" ht="13.5" hidden="1" thickBot="1">
      <c r="A161" s="46"/>
      <c r="B161" s="19"/>
      <c r="C161" s="10"/>
      <c r="D161" s="22"/>
      <c r="E161" s="11"/>
      <c r="F161" s="18"/>
      <c r="G161" s="46"/>
      <c r="H161" s="28"/>
      <c r="I161" s="29"/>
      <c r="J161" s="29"/>
      <c r="K161" s="30"/>
      <c r="L161" s="31"/>
    </row>
    <row r="162" spans="1:14" s="3" customFormat="1" ht="12.75" thickTop="1">
      <c r="A162" s="46"/>
      <c r="B162" s="47"/>
      <c r="C162" s="47"/>
      <c r="D162" s="47"/>
      <c r="E162" s="47"/>
      <c r="F162" s="47"/>
      <c r="G162" s="46"/>
      <c r="H162" s="48"/>
      <c r="I162" s="48"/>
      <c r="J162" s="48"/>
      <c r="K162" s="48"/>
      <c r="L162" s="48"/>
    </row>
    <row r="163" spans="1:14" s="3" customFormat="1" ht="21" thickBot="1">
      <c r="A163" s="35"/>
      <c r="B163" s="893" t="s">
        <v>774</v>
      </c>
      <c r="C163" s="893"/>
      <c r="D163" s="193" t="s">
        <v>724</v>
      </c>
      <c r="E163" s="902" t="s">
        <v>723</v>
      </c>
      <c r="F163" s="902"/>
      <c r="G163" s="42"/>
      <c r="H163" s="893" t="s">
        <v>775</v>
      </c>
      <c r="I163" s="893" t="s">
        <v>775</v>
      </c>
      <c r="J163" s="193" t="s">
        <v>724</v>
      </c>
      <c r="K163" s="902" t="s">
        <v>725</v>
      </c>
      <c r="L163" s="902"/>
    </row>
    <row r="164" spans="1:14" s="3" customFormat="1" ht="13.5" customHeight="1" thickTop="1" thickBot="1">
      <c r="A164" s="35"/>
      <c r="B164" s="898" t="s">
        <v>722</v>
      </c>
      <c r="C164" s="899"/>
      <c r="D164" s="45"/>
      <c r="E164" s="45"/>
      <c r="F164" s="45"/>
      <c r="G164" s="35"/>
      <c r="H164" s="898" t="s">
        <v>722</v>
      </c>
      <c r="I164" s="899"/>
      <c r="J164" s="45"/>
      <c r="K164" s="45"/>
      <c r="L164" s="45"/>
    </row>
    <row r="165" spans="1:14" s="3" customFormat="1" ht="16.5" thickTop="1" thickBot="1">
      <c r="A165" s="46"/>
      <c r="B165" s="900"/>
      <c r="C165" s="901"/>
      <c r="D165" s="32"/>
      <c r="E165" s="33" t="s">
        <v>647</v>
      </c>
      <c r="F165" s="34">
        <f>COUNTA(D167:D186)</f>
        <v>3</v>
      </c>
      <c r="G165" s="46"/>
      <c r="H165" s="900"/>
      <c r="I165" s="901"/>
      <c r="J165" s="32"/>
      <c r="K165" s="33" t="s">
        <v>647</v>
      </c>
      <c r="L165" s="34">
        <f>COUNTA(J167:J186)</f>
        <v>2</v>
      </c>
    </row>
    <row r="166" spans="1:14" s="3" customFormat="1">
      <c r="A166" s="46"/>
      <c r="B166" s="24" t="s">
        <v>628</v>
      </c>
      <c r="C166" s="23" t="s">
        <v>624</v>
      </c>
      <c r="D166" s="4" t="s">
        <v>625</v>
      </c>
      <c r="E166" s="4" t="s">
        <v>626</v>
      </c>
      <c r="F166" s="25" t="s">
        <v>646</v>
      </c>
      <c r="G166" s="46"/>
      <c r="H166" s="24" t="s">
        <v>628</v>
      </c>
      <c r="I166" s="23" t="s">
        <v>624</v>
      </c>
      <c r="J166" s="4" t="s">
        <v>625</v>
      </c>
      <c r="K166" s="4" t="s">
        <v>626</v>
      </c>
      <c r="L166" s="25" t="s">
        <v>646</v>
      </c>
    </row>
    <row r="167" spans="1:14" s="3" customFormat="1">
      <c r="A167" s="46"/>
      <c r="B167" s="100" t="s">
        <v>632</v>
      </c>
      <c r="C167" s="83" t="s">
        <v>669</v>
      </c>
      <c r="D167" s="84" t="s">
        <v>733</v>
      </c>
      <c r="E167" s="85" t="s">
        <v>734</v>
      </c>
      <c r="F167" s="281">
        <v>2.0564814814814817E-2</v>
      </c>
      <c r="G167" s="285"/>
      <c r="H167" s="100" t="s">
        <v>632</v>
      </c>
      <c r="I167" s="83" t="s">
        <v>669</v>
      </c>
      <c r="J167" s="84" t="s">
        <v>729</v>
      </c>
      <c r="K167" s="85" t="s">
        <v>730</v>
      </c>
      <c r="L167" s="281">
        <v>2.1303240740740737E-2</v>
      </c>
      <c r="N167" s="286"/>
    </row>
    <row r="168" spans="1:14" s="3" customFormat="1">
      <c r="A168" s="46"/>
      <c r="B168" s="102" t="s">
        <v>633</v>
      </c>
      <c r="C168" s="88" t="s">
        <v>735</v>
      </c>
      <c r="D168" s="89" t="s">
        <v>736</v>
      </c>
      <c r="E168" s="90" t="s">
        <v>734</v>
      </c>
      <c r="F168" s="282">
        <v>2.2686342592592595E-2</v>
      </c>
      <c r="G168" s="285"/>
      <c r="H168" s="102" t="s">
        <v>633</v>
      </c>
      <c r="I168" s="88" t="s">
        <v>731</v>
      </c>
      <c r="J168" s="89" t="s">
        <v>732</v>
      </c>
      <c r="K168" s="90" t="s">
        <v>663</v>
      </c>
      <c r="L168" s="282">
        <v>2.5303240740740741E-2</v>
      </c>
      <c r="N168" s="286"/>
    </row>
    <row r="169" spans="1:14" s="3" customFormat="1" ht="12.75" thickBot="1">
      <c r="A169" s="46"/>
      <c r="B169" s="104" t="s">
        <v>634</v>
      </c>
      <c r="C169" s="93" t="s">
        <v>669</v>
      </c>
      <c r="D169" s="94" t="s">
        <v>728</v>
      </c>
      <c r="E169" s="95" t="s">
        <v>737</v>
      </c>
      <c r="F169" s="283">
        <v>2.2711805555555551E-2</v>
      </c>
      <c r="G169" s="285"/>
      <c r="H169" s="104"/>
      <c r="I169" s="93"/>
      <c r="J169" s="94"/>
      <c r="K169" s="95"/>
      <c r="L169" s="105"/>
    </row>
    <row r="170" spans="1:14" s="3" customFormat="1" hidden="1">
      <c r="A170" s="46"/>
      <c r="B170" s="26"/>
      <c r="C170" s="7"/>
      <c r="D170" s="8"/>
      <c r="E170" s="9"/>
      <c r="F170" s="27"/>
      <c r="G170" s="46"/>
      <c r="H170" s="26"/>
      <c r="I170" s="7"/>
      <c r="J170" s="8"/>
      <c r="K170" s="9"/>
      <c r="L170" s="27"/>
    </row>
    <row r="171" spans="1:14" s="3" customFormat="1" hidden="1">
      <c r="A171" s="46"/>
      <c r="B171" s="26"/>
      <c r="C171" s="7"/>
      <c r="D171" s="8"/>
      <c r="E171" s="9"/>
      <c r="F171" s="27"/>
      <c r="G171" s="46"/>
      <c r="H171" s="26"/>
      <c r="I171" s="7"/>
      <c r="J171" s="8"/>
      <c r="K171" s="9"/>
      <c r="L171" s="27"/>
    </row>
    <row r="172" spans="1:14" s="3" customFormat="1" hidden="1">
      <c r="A172" s="46"/>
      <c r="B172" s="26"/>
      <c r="C172" s="7"/>
      <c r="D172" s="8"/>
      <c r="E172" s="9"/>
      <c r="F172" s="27"/>
      <c r="G172" s="46"/>
      <c r="H172" s="26"/>
      <c r="I172" s="7"/>
      <c r="J172" s="8"/>
      <c r="K172" s="9"/>
      <c r="L172" s="27"/>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7"/>
      <c r="E181" s="9"/>
      <c r="F181" s="27"/>
      <c r="G181" s="46"/>
      <c r="H181" s="26"/>
      <c r="I181" s="7"/>
      <c r="J181" s="7"/>
      <c r="K181" s="9"/>
      <c r="L181" s="27"/>
    </row>
    <row r="182" spans="1:12" s="3" customFormat="1" hidden="1">
      <c r="A182" s="46"/>
      <c r="B182" s="26"/>
      <c r="C182" s="7"/>
      <c r="D182" s="7"/>
      <c r="E182" s="9"/>
      <c r="F182" s="27"/>
      <c r="G182" s="46"/>
      <c r="H182" s="26"/>
      <c r="I182" s="7"/>
      <c r="J182" s="7"/>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t="12.75" hidden="1" thickBot="1">
      <c r="A186" s="46"/>
      <c r="B186" s="28"/>
      <c r="C186" s="29"/>
      <c r="D186" s="29"/>
      <c r="E186" s="30"/>
      <c r="F186" s="31"/>
      <c r="G186" s="46"/>
      <c r="H186" s="28"/>
      <c r="I186" s="29"/>
      <c r="J186" s="29"/>
      <c r="K186" s="30"/>
      <c r="L186" s="31"/>
    </row>
    <row r="187" spans="1:12" s="3" customFormat="1" ht="12.75" thickTop="1">
      <c r="A187" s="46"/>
      <c r="B187" s="48"/>
      <c r="C187" s="48"/>
      <c r="D187" s="48"/>
      <c r="E187" s="48"/>
      <c r="F187" s="48"/>
      <c r="G187" s="46"/>
      <c r="H187" s="48"/>
      <c r="I187" s="48"/>
      <c r="J187" s="48"/>
      <c r="K187" s="48"/>
      <c r="L187" s="48"/>
    </row>
    <row r="188" spans="1:12" s="3" customFormat="1" ht="19.5">
      <c r="A188" s="35"/>
      <c r="B188" s="906"/>
      <c r="C188" s="906"/>
      <c r="D188" s="35"/>
      <c r="E188" s="41"/>
      <c r="F188" s="907"/>
      <c r="G188" s="907"/>
      <c r="H188" s="907"/>
      <c r="I188" s="907"/>
      <c r="J188" s="35"/>
      <c r="K188" s="906"/>
      <c r="L188" s="906"/>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 ref="K13:L13"/>
    <mergeCell ref="B138:C138"/>
    <mergeCell ref="F4:G5"/>
    <mergeCell ref="F7:G8"/>
    <mergeCell ref="B64:C65"/>
    <mergeCell ref="H64:I65"/>
    <mergeCell ref="B63:C63"/>
    <mergeCell ref="F63:I63"/>
    <mergeCell ref="F138:I138"/>
    <mergeCell ref="B113:C113"/>
    <mergeCell ref="F113:I113"/>
    <mergeCell ref="B13:C13"/>
    <mergeCell ref="B39:C40"/>
    <mergeCell ref="H39:I40"/>
    <mergeCell ref="F38:I38"/>
    <mergeCell ref="F13:I13"/>
    <mergeCell ref="K113:L113"/>
    <mergeCell ref="B14:C15"/>
    <mergeCell ref="H14:I15"/>
    <mergeCell ref="K88:L88"/>
    <mergeCell ref="B38:C38"/>
    <mergeCell ref="B89:C90"/>
    <mergeCell ref="H89:I90"/>
    <mergeCell ref="B88:C88"/>
    <mergeCell ref="F88:I88"/>
    <mergeCell ref="K63:L63"/>
    <mergeCell ref="K38:L38"/>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1"/>
  <sheetViews>
    <sheetView workbookViewId="0">
      <selection activeCell="I74" sqref="I74"/>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05" t="s">
        <v>817</v>
      </c>
      <c r="B1" s="905"/>
      <c r="C1" s="905"/>
      <c r="D1" s="905"/>
      <c r="E1" s="905"/>
      <c r="F1" s="905"/>
      <c r="G1" s="905"/>
      <c r="H1" s="905"/>
      <c r="I1" s="905"/>
      <c r="J1" s="905"/>
      <c r="K1" s="905"/>
      <c r="L1" s="905"/>
      <c r="M1" s="905"/>
    </row>
    <row r="2" spans="1:13" ht="7.5" customHeight="1">
      <c r="A2" s="191"/>
      <c r="B2" s="191"/>
      <c r="C2" s="191"/>
      <c r="D2" s="191"/>
      <c r="E2" s="191"/>
      <c r="F2" s="191"/>
      <c r="G2" s="191"/>
      <c r="H2" s="191"/>
      <c r="I2" s="191"/>
      <c r="J2" s="191"/>
      <c r="K2" s="191"/>
      <c r="L2" s="191"/>
      <c r="M2" s="191"/>
    </row>
    <row r="3" spans="1:13" ht="12" hidden="1" customHeight="1">
      <c r="A3" s="194"/>
      <c r="B3" s="908"/>
      <c r="C3" s="909"/>
      <c r="D3" s="909"/>
      <c r="E3" s="909"/>
      <c r="F3" s="909"/>
      <c r="G3" s="909"/>
      <c r="H3" s="909"/>
      <c r="I3" s="909"/>
      <c r="J3" s="909"/>
      <c r="K3" s="909"/>
      <c r="L3" s="910"/>
      <c r="M3" s="191"/>
    </row>
    <row r="4" spans="1:13" ht="5.25" customHeight="1" thickBot="1">
      <c r="A4" s="194"/>
      <c r="B4" s="911"/>
      <c r="C4" s="912"/>
      <c r="D4" s="912"/>
      <c r="E4" s="912"/>
      <c r="F4" s="912"/>
      <c r="G4" s="912"/>
      <c r="H4" s="912"/>
      <c r="I4" s="912"/>
      <c r="J4" s="912"/>
      <c r="K4" s="912"/>
      <c r="L4" s="913"/>
      <c r="M4" s="191"/>
    </row>
    <row r="5" spans="1:13" ht="7.5" customHeight="1" thickTop="1">
      <c r="A5" s="36"/>
      <c r="B5" s="37"/>
      <c r="C5" s="37"/>
      <c r="D5" s="37"/>
      <c r="E5" s="37"/>
      <c r="F5" s="37"/>
      <c r="G5" s="37"/>
      <c r="H5" s="37"/>
      <c r="I5" s="37"/>
      <c r="J5" s="37"/>
      <c r="K5" s="37"/>
      <c r="L5" s="37"/>
      <c r="M5" s="35"/>
    </row>
    <row r="6" spans="1:13" ht="21" customHeight="1">
      <c r="A6" s="35"/>
      <c r="B6" s="38"/>
      <c r="C6" s="38"/>
      <c r="D6" s="38"/>
      <c r="E6" s="38"/>
      <c r="F6" s="914">
        <v>35168</v>
      </c>
      <c r="G6" s="914"/>
      <c r="H6" s="38"/>
      <c r="I6" s="38"/>
      <c r="J6" s="38"/>
      <c r="K6" s="38"/>
      <c r="L6" s="38"/>
      <c r="M6" s="35"/>
    </row>
    <row r="7" spans="1:13" ht="15">
      <c r="B7" s="190" t="s">
        <v>619</v>
      </c>
      <c r="C7" s="191"/>
      <c r="D7" s="35"/>
      <c r="E7" s="35"/>
      <c r="F7" s="914"/>
      <c r="G7" s="914"/>
      <c r="H7" s="35"/>
      <c r="I7" s="35"/>
      <c r="J7" s="35"/>
      <c r="K7" s="35"/>
      <c r="L7" s="35"/>
      <c r="M7" s="35"/>
    </row>
    <row r="8" spans="1:13" ht="7.5" customHeight="1">
      <c r="A8" s="191"/>
      <c r="B8" s="191"/>
      <c r="C8" s="191"/>
      <c r="D8" s="35"/>
      <c r="E8" s="35"/>
      <c r="F8" s="35"/>
      <c r="G8" s="35"/>
      <c r="H8" s="35"/>
      <c r="I8" s="35"/>
      <c r="J8" s="35"/>
      <c r="K8" s="35"/>
      <c r="L8" s="35"/>
      <c r="M8" s="35"/>
    </row>
    <row r="9" spans="1:13">
      <c r="A9" s="191"/>
      <c r="B9" s="191"/>
      <c r="C9" s="191"/>
      <c r="D9" s="35"/>
      <c r="E9" s="35"/>
      <c r="F9" s="902">
        <f>statistika!F33</f>
        <v>86</v>
      </c>
      <c r="G9" s="902"/>
      <c r="H9" s="35"/>
      <c r="I9" s="35"/>
      <c r="J9" s="35"/>
      <c r="K9" s="35"/>
      <c r="L9" s="35"/>
      <c r="M9" s="35"/>
    </row>
    <row r="10" spans="1:13" ht="14.25">
      <c r="B10" s="192" t="s">
        <v>620</v>
      </c>
      <c r="C10" s="191"/>
      <c r="D10" s="35"/>
      <c r="E10" s="35"/>
      <c r="F10" s="902"/>
      <c r="G10" s="902"/>
      <c r="H10" s="35"/>
      <c r="I10" s="35"/>
      <c r="J10" s="35"/>
      <c r="K10" s="35"/>
      <c r="L10" s="35"/>
      <c r="M10" s="35"/>
    </row>
    <row r="11" spans="1:13">
      <c r="A11" s="191"/>
      <c r="B11" s="191"/>
      <c r="C11" s="191"/>
      <c r="D11" s="35"/>
      <c r="E11" s="35"/>
      <c r="F11" s="35"/>
      <c r="G11" s="35"/>
      <c r="H11" s="35"/>
      <c r="I11" s="35"/>
      <c r="J11" s="35"/>
      <c r="K11" s="35"/>
      <c r="L11" s="35"/>
      <c r="M11" s="35"/>
    </row>
    <row r="12" spans="1:13" ht="6" customHeight="1">
      <c r="A12" s="191"/>
      <c r="B12" s="191"/>
      <c r="C12" s="191"/>
      <c r="D12" s="35"/>
      <c r="E12" s="35"/>
      <c r="F12" s="35"/>
      <c r="G12" s="35"/>
      <c r="H12" s="35"/>
      <c r="I12" s="35"/>
      <c r="J12" s="35"/>
      <c r="K12" s="35"/>
      <c r="L12" s="35"/>
      <c r="M12" s="35"/>
    </row>
    <row r="13" spans="1:13" ht="15">
      <c r="A13" s="190"/>
      <c r="B13" s="191"/>
      <c r="C13" s="191"/>
      <c r="D13" s="35"/>
      <c r="E13" s="35"/>
      <c r="F13" s="35"/>
      <c r="G13" s="35"/>
      <c r="H13" s="35"/>
      <c r="I13" s="35"/>
      <c r="J13" s="35"/>
      <c r="K13" s="35"/>
      <c r="L13" s="35"/>
      <c r="M13" s="35"/>
    </row>
    <row r="14" spans="1:13" ht="5.25" customHeight="1">
      <c r="A14" s="191"/>
      <c r="B14" s="191"/>
      <c r="C14" s="191"/>
      <c r="D14" s="35"/>
      <c r="E14" s="35"/>
      <c r="F14" s="35"/>
      <c r="G14" s="35"/>
      <c r="H14" s="35"/>
      <c r="I14" s="35"/>
      <c r="J14" s="35"/>
      <c r="K14" s="35"/>
      <c r="L14" s="35"/>
      <c r="M14" s="35"/>
    </row>
    <row r="15" spans="1:13" ht="34.5" customHeight="1" thickBot="1">
      <c r="A15" s="191"/>
      <c r="B15" s="893" t="s">
        <v>768</v>
      </c>
      <c r="C15" s="893"/>
      <c r="D15" s="35"/>
      <c r="E15" s="193" t="s">
        <v>627</v>
      </c>
      <c r="F15" s="902" t="s">
        <v>622</v>
      </c>
      <c r="G15" s="902"/>
      <c r="H15" s="902"/>
      <c r="I15" s="902"/>
      <c r="J15" s="35"/>
      <c r="K15" s="893" t="s">
        <v>627</v>
      </c>
      <c r="L15" s="893"/>
      <c r="M15" s="35"/>
    </row>
    <row r="16" spans="1:13" ht="5.25" customHeight="1" thickTop="1" thickBot="1">
      <c r="A16" s="35"/>
      <c r="B16" s="894" t="s">
        <v>623</v>
      </c>
      <c r="C16" s="895"/>
      <c r="D16" s="43"/>
      <c r="E16" s="44"/>
      <c r="F16" s="44"/>
      <c r="G16" s="35"/>
      <c r="H16" s="898" t="s">
        <v>654</v>
      </c>
      <c r="I16" s="899"/>
      <c r="J16" s="45"/>
      <c r="K16" s="45"/>
      <c r="L16" s="45"/>
      <c r="M16" s="35"/>
    </row>
    <row r="17" spans="1:14" s="3" customFormat="1" ht="16.5" thickTop="1" thickBot="1">
      <c r="A17" s="46"/>
      <c r="B17" s="896"/>
      <c r="C17" s="897"/>
      <c r="D17" s="14"/>
      <c r="E17" s="12" t="s">
        <v>647</v>
      </c>
      <c r="F17" s="13">
        <f>COUNTA(D19:D38)</f>
        <v>2</v>
      </c>
      <c r="G17" s="46"/>
      <c r="H17" s="900"/>
      <c r="I17" s="901"/>
      <c r="J17" s="32"/>
      <c r="K17" s="33" t="s">
        <v>647</v>
      </c>
      <c r="L17" s="34">
        <f>COUNTA(J19:J38)</f>
        <v>5</v>
      </c>
      <c r="M17" s="46"/>
    </row>
    <row r="18" spans="1:14" s="3" customFormat="1">
      <c r="A18" s="46"/>
      <c r="B18" s="15" t="s">
        <v>628</v>
      </c>
      <c r="C18" s="16" t="s">
        <v>624</v>
      </c>
      <c r="D18" s="4" t="s">
        <v>625</v>
      </c>
      <c r="E18" s="4" t="s">
        <v>626</v>
      </c>
      <c r="F18" s="5" t="s">
        <v>646</v>
      </c>
      <c r="G18" s="46"/>
      <c r="H18" s="24" t="s">
        <v>628</v>
      </c>
      <c r="I18" s="23" t="s">
        <v>624</v>
      </c>
      <c r="J18" s="4" t="s">
        <v>625</v>
      </c>
      <c r="K18" s="4" t="s">
        <v>626</v>
      </c>
      <c r="L18" s="25" t="s">
        <v>646</v>
      </c>
      <c r="M18" s="46"/>
    </row>
    <row r="19" spans="1:14" s="3" customFormat="1">
      <c r="A19" s="46"/>
      <c r="B19" s="82" t="s">
        <v>632</v>
      </c>
      <c r="C19" s="83" t="s">
        <v>763</v>
      </c>
      <c r="D19" s="84" t="s">
        <v>805</v>
      </c>
      <c r="E19" s="85" t="s">
        <v>631</v>
      </c>
      <c r="F19" s="278">
        <v>1.1689814814814816E-3</v>
      </c>
      <c r="G19" s="285"/>
      <c r="H19" s="100" t="s">
        <v>632</v>
      </c>
      <c r="I19" s="83" t="s">
        <v>707</v>
      </c>
      <c r="J19" s="84" t="s">
        <v>823</v>
      </c>
      <c r="K19" s="85" t="s">
        <v>663</v>
      </c>
      <c r="L19" s="281">
        <v>1.1805555555555556E-3</v>
      </c>
      <c r="M19" s="46"/>
      <c r="N19" s="286"/>
    </row>
    <row r="20" spans="1:14" s="3" customFormat="1">
      <c r="A20" s="46"/>
      <c r="B20" s="87" t="s">
        <v>633</v>
      </c>
      <c r="C20" s="88" t="s">
        <v>682</v>
      </c>
      <c r="D20" s="89" t="s">
        <v>748</v>
      </c>
      <c r="E20" s="90" t="s">
        <v>631</v>
      </c>
      <c r="F20" s="279">
        <v>1.2152777777777778E-3</v>
      </c>
      <c r="G20" s="285"/>
      <c r="H20" s="102" t="s">
        <v>633</v>
      </c>
      <c r="I20" s="88" t="s">
        <v>818</v>
      </c>
      <c r="J20" s="89" t="s">
        <v>822</v>
      </c>
      <c r="K20" s="90" t="s">
        <v>671</v>
      </c>
      <c r="L20" s="282">
        <v>1.2037037037037038E-3</v>
      </c>
      <c r="M20" s="46"/>
      <c r="N20" s="286"/>
    </row>
    <row r="21" spans="1:14" s="3" customFormat="1">
      <c r="A21" s="46"/>
      <c r="B21" s="92"/>
      <c r="C21" s="93"/>
      <c r="D21" s="94"/>
      <c r="E21" s="95"/>
      <c r="F21" s="96"/>
      <c r="G21" s="46"/>
      <c r="H21" s="104" t="s">
        <v>634</v>
      </c>
      <c r="I21" s="93" t="s">
        <v>819</v>
      </c>
      <c r="J21" s="94" t="s">
        <v>821</v>
      </c>
      <c r="K21" s="95" t="s">
        <v>631</v>
      </c>
      <c r="L21" s="283">
        <v>1.2268518518518518E-3</v>
      </c>
      <c r="M21" s="46"/>
      <c r="N21" s="286"/>
    </row>
    <row r="22" spans="1:14" s="3" customFormat="1" ht="12.75">
      <c r="A22" s="46"/>
      <c r="B22" s="6"/>
      <c r="C22" s="7"/>
      <c r="D22" s="20"/>
      <c r="E22" s="9"/>
      <c r="F22" s="17"/>
      <c r="G22" s="46"/>
      <c r="H22" s="26" t="s">
        <v>635</v>
      </c>
      <c r="I22" s="7" t="s">
        <v>673</v>
      </c>
      <c r="J22" s="8" t="s">
        <v>674</v>
      </c>
      <c r="K22" s="9" t="s">
        <v>659</v>
      </c>
      <c r="L22" s="27">
        <v>107</v>
      </c>
      <c r="M22" s="46"/>
    </row>
    <row r="23" spans="1:14" s="3" customFormat="1" ht="13.5" thickBot="1">
      <c r="A23" s="46"/>
      <c r="B23" s="6"/>
      <c r="C23" s="7"/>
      <c r="D23" s="20"/>
      <c r="E23" s="9"/>
      <c r="F23" s="17"/>
      <c r="G23" s="46"/>
      <c r="H23" s="26" t="s">
        <v>636</v>
      </c>
      <c r="I23" s="7" t="s">
        <v>711</v>
      </c>
      <c r="J23" s="8" t="s">
        <v>820</v>
      </c>
      <c r="K23" s="9" t="s">
        <v>659</v>
      </c>
      <c r="L23" s="27">
        <v>128</v>
      </c>
      <c r="M23" s="46"/>
    </row>
    <row r="24" spans="1:14" s="3" customFormat="1" ht="13.5" hidden="1" thickBot="1">
      <c r="A24" s="46"/>
      <c r="B24" s="6"/>
      <c r="C24" s="7"/>
      <c r="D24" s="20"/>
      <c r="E24" s="9"/>
      <c r="F24" s="17"/>
      <c r="G24" s="46"/>
      <c r="H24" s="26"/>
      <c r="I24" s="7"/>
      <c r="J24" s="8"/>
      <c r="K24" s="9"/>
      <c r="L24" s="27"/>
      <c r="M24" s="46"/>
    </row>
    <row r="25" spans="1:14" s="3" customFormat="1" ht="12.75" hidden="1">
      <c r="A25" s="46"/>
      <c r="B25" s="6" t="s">
        <v>638</v>
      </c>
      <c r="C25" s="7"/>
      <c r="D25" s="20"/>
      <c r="E25" s="9"/>
      <c r="F25" s="17"/>
      <c r="G25" s="46"/>
      <c r="H25" s="26" t="s">
        <v>638</v>
      </c>
      <c r="I25" s="7"/>
      <c r="J25" s="8"/>
      <c r="K25" s="9"/>
      <c r="L25" s="27"/>
      <c r="M25" s="46"/>
    </row>
    <row r="26" spans="1:14" s="3" customFormat="1" ht="12.75" hidden="1">
      <c r="A26" s="46"/>
      <c r="B26" s="6" t="s">
        <v>639</v>
      </c>
      <c r="C26" s="7"/>
      <c r="D26" s="20"/>
      <c r="E26" s="9"/>
      <c r="F26" s="17"/>
      <c r="G26" s="46"/>
      <c r="H26" s="26" t="s">
        <v>639</v>
      </c>
      <c r="I26" s="7"/>
      <c r="J26" s="8"/>
      <c r="K26" s="9"/>
      <c r="L26" s="27"/>
      <c r="M26" s="46"/>
    </row>
    <row r="27" spans="1:14" s="3" customFormat="1" ht="12.75" hidden="1">
      <c r="A27" s="46"/>
      <c r="B27" s="6" t="s">
        <v>640</v>
      </c>
      <c r="C27" s="7"/>
      <c r="D27" s="20"/>
      <c r="E27" s="9"/>
      <c r="F27" s="17"/>
      <c r="G27" s="46"/>
      <c r="H27" s="26" t="s">
        <v>640</v>
      </c>
      <c r="I27" s="7"/>
      <c r="J27" s="8"/>
      <c r="K27" s="9"/>
      <c r="L27" s="27"/>
      <c r="M27" s="46"/>
    </row>
    <row r="28" spans="1:14" s="3" customFormat="1" ht="12.75" hidden="1">
      <c r="A28" s="46"/>
      <c r="B28" s="6" t="s">
        <v>641</v>
      </c>
      <c r="C28" s="7"/>
      <c r="D28" s="20"/>
      <c r="E28" s="9"/>
      <c r="F28" s="17"/>
      <c r="G28" s="46"/>
      <c r="H28" s="26" t="s">
        <v>641</v>
      </c>
      <c r="I28" s="7"/>
      <c r="J28" s="8"/>
      <c r="K28" s="9"/>
      <c r="L28" s="27"/>
      <c r="M28" s="46"/>
    </row>
    <row r="29" spans="1:14" s="3" customFormat="1" ht="12.75" hidden="1">
      <c r="A29" s="46"/>
      <c r="B29" s="6" t="s">
        <v>642</v>
      </c>
      <c r="C29" s="7"/>
      <c r="D29" s="20"/>
      <c r="E29" s="9"/>
      <c r="F29" s="17"/>
      <c r="G29" s="46"/>
      <c r="H29" s="26" t="s">
        <v>642</v>
      </c>
      <c r="I29" s="7"/>
      <c r="J29" s="8"/>
      <c r="K29" s="9"/>
      <c r="L29" s="27"/>
      <c r="M29" s="46"/>
    </row>
    <row r="30" spans="1:14" s="3" customFormat="1" ht="12.75" hidden="1">
      <c r="A30" s="46"/>
      <c r="B30" s="6" t="s">
        <v>643</v>
      </c>
      <c r="C30" s="7"/>
      <c r="D30" s="20"/>
      <c r="E30" s="9"/>
      <c r="F30" s="17"/>
      <c r="G30" s="46"/>
      <c r="H30" s="26" t="s">
        <v>643</v>
      </c>
      <c r="I30" s="7"/>
      <c r="J30" s="8"/>
      <c r="K30" s="9"/>
      <c r="L30" s="27"/>
      <c r="M30" s="46"/>
    </row>
    <row r="31" spans="1:14" s="3" customFormat="1" ht="12.75" hidden="1">
      <c r="A31" s="46"/>
      <c r="B31" s="6" t="s">
        <v>644</v>
      </c>
      <c r="C31" s="7"/>
      <c r="D31" s="20"/>
      <c r="E31" s="9"/>
      <c r="F31" s="17"/>
      <c r="G31" s="46"/>
      <c r="H31" s="26" t="s">
        <v>644</v>
      </c>
      <c r="I31" s="7"/>
      <c r="J31" s="8"/>
      <c r="K31" s="9"/>
      <c r="L31" s="27"/>
      <c r="M31" s="46"/>
    </row>
    <row r="32" spans="1:14" s="3" customFormat="1" ht="12.75" hidden="1">
      <c r="A32" s="46"/>
      <c r="B32" s="6" t="s">
        <v>645</v>
      </c>
      <c r="C32" s="7"/>
      <c r="D32" s="20"/>
      <c r="E32" s="9"/>
      <c r="F32" s="17"/>
      <c r="G32" s="46"/>
      <c r="H32" s="26" t="s">
        <v>645</v>
      </c>
      <c r="I32" s="7"/>
      <c r="J32" s="8"/>
      <c r="K32" s="9"/>
      <c r="L32" s="27"/>
      <c r="M32" s="46"/>
    </row>
    <row r="33" spans="1:14" s="3" customFormat="1" ht="12.75" hidden="1">
      <c r="A33" s="46"/>
      <c r="B33" s="6" t="s">
        <v>648</v>
      </c>
      <c r="C33" s="7"/>
      <c r="D33" s="21"/>
      <c r="E33" s="9"/>
      <c r="F33" s="17"/>
      <c r="G33" s="46"/>
      <c r="H33" s="26" t="s">
        <v>648</v>
      </c>
      <c r="I33" s="7"/>
      <c r="J33" s="7"/>
      <c r="K33" s="9"/>
      <c r="L33" s="27"/>
      <c r="M33" s="46"/>
    </row>
    <row r="34" spans="1:14" s="3" customFormat="1" ht="12.75" hidden="1">
      <c r="A34" s="46"/>
      <c r="B34" s="6" t="s">
        <v>649</v>
      </c>
      <c r="C34" s="7"/>
      <c r="D34" s="21"/>
      <c r="E34" s="9"/>
      <c r="F34" s="17"/>
      <c r="G34" s="46"/>
      <c r="H34" s="26" t="s">
        <v>649</v>
      </c>
      <c r="I34" s="7"/>
      <c r="J34" s="7"/>
      <c r="K34" s="9"/>
      <c r="L34" s="27"/>
      <c r="M34" s="46"/>
    </row>
    <row r="35" spans="1:14" s="3" customFormat="1" ht="12.75" hidden="1">
      <c r="A35" s="46"/>
      <c r="B35" s="6" t="s">
        <v>650</v>
      </c>
      <c r="C35" s="7"/>
      <c r="D35" s="21"/>
      <c r="E35" s="9"/>
      <c r="F35" s="17"/>
      <c r="G35" s="46"/>
      <c r="H35" s="26" t="s">
        <v>650</v>
      </c>
      <c r="I35" s="7"/>
      <c r="J35" s="7"/>
      <c r="K35" s="9"/>
      <c r="L35" s="27"/>
      <c r="M35" s="46"/>
    </row>
    <row r="36" spans="1:14" s="3" customFormat="1" ht="12.75" hidden="1">
      <c r="A36" s="46"/>
      <c r="B36" s="6" t="s">
        <v>651</v>
      </c>
      <c r="C36" s="7"/>
      <c r="D36" s="21"/>
      <c r="E36" s="9"/>
      <c r="F36" s="17"/>
      <c r="G36" s="46"/>
      <c r="H36" s="26" t="s">
        <v>651</v>
      </c>
      <c r="I36" s="7"/>
      <c r="J36" s="7"/>
      <c r="K36" s="9"/>
      <c r="L36" s="27"/>
      <c r="M36" s="46"/>
    </row>
    <row r="37" spans="1:14" s="3" customFormat="1" ht="12.75" hidden="1">
      <c r="A37" s="46"/>
      <c r="B37" s="6" t="s">
        <v>652</v>
      </c>
      <c r="C37" s="7"/>
      <c r="D37" s="21"/>
      <c r="E37" s="9"/>
      <c r="F37" s="17"/>
      <c r="G37" s="46"/>
      <c r="H37" s="26" t="s">
        <v>652</v>
      </c>
      <c r="I37" s="7"/>
      <c r="J37" s="7"/>
      <c r="K37" s="9"/>
      <c r="L37" s="27"/>
      <c r="M37" s="46"/>
    </row>
    <row r="38" spans="1:14" s="3" customFormat="1" ht="13.5" hidden="1" thickBot="1">
      <c r="A38" s="46"/>
      <c r="B38" s="19" t="s">
        <v>653</v>
      </c>
      <c r="C38" s="10"/>
      <c r="D38" s="22"/>
      <c r="E38" s="11"/>
      <c r="F38" s="18"/>
      <c r="G38" s="46"/>
      <c r="H38" s="28" t="s">
        <v>653</v>
      </c>
      <c r="I38" s="29"/>
      <c r="J38" s="29"/>
      <c r="K38" s="30"/>
      <c r="L38" s="31"/>
      <c r="M38" s="46"/>
    </row>
    <row r="39" spans="1:14" s="3" customFormat="1" ht="12.75" thickTop="1">
      <c r="A39" s="46"/>
      <c r="B39" s="47"/>
      <c r="C39" s="47"/>
      <c r="D39" s="47"/>
      <c r="E39" s="47"/>
      <c r="F39" s="47"/>
      <c r="G39" s="46"/>
      <c r="H39" s="48"/>
      <c r="I39" s="48"/>
      <c r="J39" s="48"/>
      <c r="K39" s="48"/>
      <c r="L39" s="48"/>
      <c r="M39" s="46"/>
    </row>
    <row r="40" spans="1:14" ht="34.5" customHeight="1" thickBot="1">
      <c r="A40" s="35"/>
      <c r="B40" s="893" t="s">
        <v>769</v>
      </c>
      <c r="C40" s="893"/>
      <c r="D40" s="35"/>
      <c r="E40" s="193" t="s">
        <v>627</v>
      </c>
      <c r="F40" s="902" t="s">
        <v>676</v>
      </c>
      <c r="G40" s="902"/>
      <c r="H40" s="902"/>
      <c r="I40" s="902"/>
      <c r="J40" s="35"/>
      <c r="K40" s="893" t="s">
        <v>713</v>
      </c>
      <c r="L40" s="893"/>
      <c r="M40" s="35"/>
    </row>
    <row r="41" spans="1:14" ht="5.25" customHeight="1" thickTop="1" thickBot="1">
      <c r="A41" s="35"/>
      <c r="B41" s="894" t="s">
        <v>623</v>
      </c>
      <c r="C41" s="895"/>
      <c r="D41" s="43"/>
      <c r="E41" s="44"/>
      <c r="F41" s="44"/>
      <c r="G41" s="35"/>
      <c r="H41" s="898" t="s">
        <v>654</v>
      </c>
      <c r="I41" s="899"/>
      <c r="J41" s="45"/>
      <c r="K41" s="45"/>
      <c r="L41" s="45"/>
      <c r="M41" s="35"/>
    </row>
    <row r="42" spans="1:14" s="3" customFormat="1" ht="16.5" thickTop="1" thickBot="1">
      <c r="A42" s="46"/>
      <c r="B42" s="896"/>
      <c r="C42" s="897"/>
      <c r="D42" s="14"/>
      <c r="E42" s="12" t="s">
        <v>647</v>
      </c>
      <c r="F42" s="13">
        <f>COUNTA(D44:D63)</f>
        <v>3</v>
      </c>
      <c r="G42" s="46"/>
      <c r="H42" s="900"/>
      <c r="I42" s="901"/>
      <c r="J42" s="32"/>
      <c r="K42" s="33" t="s">
        <v>647</v>
      </c>
      <c r="L42" s="34">
        <f>COUNTA(J44:J63)</f>
        <v>5</v>
      </c>
      <c r="M42" s="46"/>
    </row>
    <row r="43" spans="1:14" s="3" customFormat="1">
      <c r="A43" s="46"/>
      <c r="B43" s="15" t="s">
        <v>628</v>
      </c>
      <c r="C43" s="16" t="s">
        <v>624</v>
      </c>
      <c r="D43" s="4" t="s">
        <v>625</v>
      </c>
      <c r="E43" s="4" t="s">
        <v>626</v>
      </c>
      <c r="F43" s="5" t="s">
        <v>646</v>
      </c>
      <c r="G43" s="46"/>
      <c r="H43" s="24" t="s">
        <v>628</v>
      </c>
      <c r="I43" s="23" t="s">
        <v>624</v>
      </c>
      <c r="J43" s="4" t="s">
        <v>625</v>
      </c>
      <c r="K43" s="4" t="s">
        <v>626</v>
      </c>
      <c r="L43" s="25" t="s">
        <v>646</v>
      </c>
      <c r="M43" s="46"/>
    </row>
    <row r="44" spans="1:14" s="3" customFormat="1">
      <c r="A44" s="46"/>
      <c r="B44" s="82" t="s">
        <v>632</v>
      </c>
      <c r="C44" s="83" t="s">
        <v>680</v>
      </c>
      <c r="D44" s="84" t="s">
        <v>681</v>
      </c>
      <c r="E44" s="85" t="s">
        <v>631</v>
      </c>
      <c r="F44" s="278">
        <v>1.0069444444444444E-3</v>
      </c>
      <c r="G44" s="285"/>
      <c r="H44" s="100" t="s">
        <v>632</v>
      </c>
      <c r="I44" s="83" t="s">
        <v>826</v>
      </c>
      <c r="J44" s="84" t="s">
        <v>822</v>
      </c>
      <c r="K44" s="85" t="s">
        <v>671</v>
      </c>
      <c r="L44" s="281">
        <v>1.8124999999999999E-3</v>
      </c>
      <c r="M44" s="46"/>
      <c r="N44" s="286"/>
    </row>
    <row r="45" spans="1:14" s="3" customFormat="1">
      <c r="A45" s="46"/>
      <c r="B45" s="87" t="s">
        <v>633</v>
      </c>
      <c r="C45" s="88" t="s">
        <v>629</v>
      </c>
      <c r="D45" s="89" t="s">
        <v>824</v>
      </c>
      <c r="E45" s="90" t="s">
        <v>659</v>
      </c>
      <c r="F45" s="279">
        <v>1.0763888888888889E-3</v>
      </c>
      <c r="G45" s="285"/>
      <c r="H45" s="102" t="s">
        <v>633</v>
      </c>
      <c r="I45" s="88" t="s">
        <v>707</v>
      </c>
      <c r="J45" s="89" t="s">
        <v>3557</v>
      </c>
      <c r="K45" s="90" t="s">
        <v>631</v>
      </c>
      <c r="L45" s="282">
        <v>1.8634259259259261E-3</v>
      </c>
      <c r="M45" s="46"/>
      <c r="N45" s="286"/>
    </row>
    <row r="46" spans="1:14" s="3" customFormat="1">
      <c r="A46" s="46"/>
      <c r="B46" s="92" t="s">
        <v>634</v>
      </c>
      <c r="C46" s="93" t="s">
        <v>755</v>
      </c>
      <c r="D46" s="94" t="s">
        <v>825</v>
      </c>
      <c r="E46" s="95" t="s">
        <v>631</v>
      </c>
      <c r="F46" s="280">
        <v>1.1458333333333333E-3</v>
      </c>
      <c r="G46" s="285"/>
      <c r="H46" s="104" t="s">
        <v>634</v>
      </c>
      <c r="I46" s="93" t="s">
        <v>666</v>
      </c>
      <c r="J46" s="94" t="s">
        <v>706</v>
      </c>
      <c r="K46" s="95" t="s">
        <v>631</v>
      </c>
      <c r="L46" s="283">
        <v>1.8749999999999999E-3</v>
      </c>
      <c r="M46" s="46"/>
      <c r="N46" s="286"/>
    </row>
    <row r="47" spans="1:14" s="3" customFormat="1" ht="12.75">
      <c r="A47" s="46"/>
      <c r="B47" s="6"/>
      <c r="C47" s="7"/>
      <c r="D47" s="20"/>
      <c r="E47" s="9"/>
      <c r="F47" s="17"/>
      <c r="G47" s="46"/>
      <c r="H47" s="26" t="s">
        <v>635</v>
      </c>
      <c r="I47" s="7" t="s">
        <v>742</v>
      </c>
      <c r="J47" s="8" t="s">
        <v>827</v>
      </c>
      <c r="K47" s="9" t="s">
        <v>631</v>
      </c>
      <c r="L47" s="27">
        <v>165</v>
      </c>
      <c r="M47" s="46"/>
    </row>
    <row r="48" spans="1:14" s="3" customFormat="1" ht="13.5" thickBot="1">
      <c r="A48" s="46"/>
      <c r="B48" s="6"/>
      <c r="C48" s="7"/>
      <c r="D48" s="20"/>
      <c r="E48" s="9"/>
      <c r="F48" s="17"/>
      <c r="G48" s="46"/>
      <c r="H48" s="26" t="s">
        <v>636</v>
      </c>
      <c r="I48" s="7" t="s">
        <v>828</v>
      </c>
      <c r="J48" s="8" t="s">
        <v>795</v>
      </c>
      <c r="K48" s="9" t="s">
        <v>631</v>
      </c>
      <c r="L48" s="27">
        <v>168</v>
      </c>
      <c r="M48" s="46"/>
    </row>
    <row r="49" spans="1:13" s="3" customFormat="1" ht="12.75" hidden="1">
      <c r="A49" s="46"/>
      <c r="B49" s="6"/>
      <c r="C49" s="7"/>
      <c r="D49" s="20"/>
      <c r="E49" s="9"/>
      <c r="F49" s="17"/>
      <c r="G49" s="46"/>
      <c r="H49" s="26"/>
      <c r="I49" s="7"/>
      <c r="J49" s="8"/>
      <c r="K49" s="9"/>
      <c r="L49" s="27"/>
      <c r="M49" s="46"/>
    </row>
    <row r="50" spans="1:13" s="3" customFormat="1" ht="12.75" hidden="1">
      <c r="A50" s="46"/>
      <c r="B50" s="6"/>
      <c r="C50" s="7"/>
      <c r="D50" s="20"/>
      <c r="E50" s="9"/>
      <c r="F50" s="17"/>
      <c r="G50" s="46"/>
      <c r="H50" s="26"/>
      <c r="I50" s="7"/>
      <c r="J50" s="8"/>
      <c r="K50" s="9"/>
      <c r="L50" s="27"/>
      <c r="M50" s="46"/>
    </row>
    <row r="51" spans="1:13" s="3" customFormat="1" ht="12.75" hidden="1">
      <c r="A51" s="46"/>
      <c r="B51" s="6"/>
      <c r="C51" s="7"/>
      <c r="D51" s="20"/>
      <c r="E51" s="9"/>
      <c r="F51" s="17"/>
      <c r="G51" s="46"/>
      <c r="H51" s="26"/>
      <c r="I51" s="7"/>
      <c r="J51" s="8"/>
      <c r="K51" s="9"/>
      <c r="L51" s="27"/>
      <c r="M51" s="46"/>
    </row>
    <row r="52" spans="1:13" s="3" customFormat="1" ht="12.75" hidden="1">
      <c r="A52" s="46"/>
      <c r="B52" s="6"/>
      <c r="C52" s="7"/>
      <c r="D52" s="20"/>
      <c r="E52" s="9"/>
      <c r="F52" s="17"/>
      <c r="G52" s="46"/>
      <c r="H52" s="26"/>
      <c r="I52" s="7"/>
      <c r="J52" s="8"/>
      <c r="K52" s="9"/>
      <c r="L52" s="27"/>
      <c r="M52" s="46"/>
    </row>
    <row r="53" spans="1:13" s="3" customFormat="1" ht="12.75" hidden="1">
      <c r="A53" s="46"/>
      <c r="B53" s="6"/>
      <c r="C53" s="7"/>
      <c r="D53" s="20"/>
      <c r="E53" s="9"/>
      <c r="F53" s="17"/>
      <c r="G53" s="46"/>
      <c r="H53" s="26"/>
      <c r="I53" s="7"/>
      <c r="J53" s="8"/>
      <c r="K53" s="9"/>
      <c r="L53" s="27"/>
      <c r="M53" s="46"/>
    </row>
    <row r="54" spans="1:13" s="3" customFormat="1" ht="12.75" hidden="1">
      <c r="A54" s="46"/>
      <c r="B54" s="6"/>
      <c r="C54" s="7"/>
      <c r="D54" s="20"/>
      <c r="E54" s="9"/>
      <c r="F54" s="17"/>
      <c r="G54" s="46"/>
      <c r="H54" s="26"/>
      <c r="I54" s="7"/>
      <c r="J54" s="8"/>
      <c r="K54" s="9"/>
      <c r="L54" s="27"/>
      <c r="M54" s="46"/>
    </row>
    <row r="55" spans="1:13" s="3" customFormat="1" ht="12.75" hidden="1">
      <c r="A55" s="46"/>
      <c r="B55" s="6"/>
      <c r="C55" s="7"/>
      <c r="D55" s="20"/>
      <c r="E55" s="9"/>
      <c r="F55" s="17"/>
      <c r="G55" s="46"/>
      <c r="H55" s="26"/>
      <c r="I55" s="7"/>
      <c r="J55" s="8"/>
      <c r="K55" s="9"/>
      <c r="L55" s="27"/>
      <c r="M55" s="46"/>
    </row>
    <row r="56" spans="1:13" s="3" customFormat="1" ht="13.5" hidden="1" thickBot="1">
      <c r="A56" s="46"/>
      <c r="B56" s="6"/>
      <c r="C56" s="7"/>
      <c r="D56" s="20"/>
      <c r="E56" s="9"/>
      <c r="F56" s="17"/>
      <c r="G56" s="46"/>
      <c r="H56" s="26"/>
      <c r="I56" s="7"/>
      <c r="J56" s="8"/>
      <c r="K56" s="9"/>
      <c r="L56" s="27"/>
      <c r="M56" s="46"/>
    </row>
    <row r="57" spans="1:13" s="3" customFormat="1" ht="12.75" hidden="1">
      <c r="A57" s="46"/>
      <c r="B57" s="6" t="s">
        <v>645</v>
      </c>
      <c r="C57" s="7"/>
      <c r="D57" s="20"/>
      <c r="E57" s="9"/>
      <c r="F57" s="17"/>
      <c r="G57" s="46"/>
      <c r="H57" s="26" t="s">
        <v>645</v>
      </c>
      <c r="I57" s="7"/>
      <c r="J57" s="8"/>
      <c r="K57" s="9"/>
      <c r="L57" s="27"/>
      <c r="M57" s="46"/>
    </row>
    <row r="58" spans="1:13" s="3" customFormat="1" ht="12.75" hidden="1">
      <c r="A58" s="46"/>
      <c r="B58" s="6" t="s">
        <v>648</v>
      </c>
      <c r="C58" s="7"/>
      <c r="D58" s="21"/>
      <c r="E58" s="9"/>
      <c r="F58" s="17"/>
      <c r="G58" s="46"/>
      <c r="H58" s="26" t="s">
        <v>648</v>
      </c>
      <c r="I58" s="7"/>
      <c r="J58" s="7"/>
      <c r="K58" s="9"/>
      <c r="L58" s="27"/>
      <c r="M58" s="46"/>
    </row>
    <row r="59" spans="1:13" s="3" customFormat="1" ht="12.75" hidden="1">
      <c r="A59" s="46"/>
      <c r="B59" s="6" t="s">
        <v>649</v>
      </c>
      <c r="C59" s="7"/>
      <c r="D59" s="21"/>
      <c r="E59" s="9"/>
      <c r="F59" s="17"/>
      <c r="G59" s="46"/>
      <c r="H59" s="26" t="s">
        <v>649</v>
      </c>
      <c r="I59" s="7"/>
      <c r="J59" s="7"/>
      <c r="K59" s="9"/>
      <c r="L59" s="27"/>
      <c r="M59" s="46"/>
    </row>
    <row r="60" spans="1:13" s="3" customFormat="1" ht="12.75" hidden="1">
      <c r="A60" s="46"/>
      <c r="B60" s="6" t="s">
        <v>650</v>
      </c>
      <c r="C60" s="7"/>
      <c r="D60" s="21"/>
      <c r="E60" s="9"/>
      <c r="F60" s="17"/>
      <c r="G60" s="46"/>
      <c r="H60" s="26" t="s">
        <v>650</v>
      </c>
      <c r="I60" s="7"/>
      <c r="J60" s="7"/>
      <c r="K60" s="9"/>
      <c r="L60" s="27"/>
      <c r="M60" s="46"/>
    </row>
    <row r="61" spans="1:13" s="3" customFormat="1" ht="12.75" hidden="1">
      <c r="A61" s="46"/>
      <c r="B61" s="6" t="s">
        <v>651</v>
      </c>
      <c r="C61" s="7"/>
      <c r="D61" s="21"/>
      <c r="E61" s="9"/>
      <c r="F61" s="17"/>
      <c r="G61" s="46"/>
      <c r="H61" s="26" t="s">
        <v>651</v>
      </c>
      <c r="I61" s="7"/>
      <c r="J61" s="7"/>
      <c r="K61" s="9"/>
      <c r="L61" s="27"/>
      <c r="M61" s="46"/>
    </row>
    <row r="62" spans="1:13" s="3" customFormat="1" ht="12.75" hidden="1">
      <c r="A62" s="46"/>
      <c r="B62" s="6" t="s">
        <v>652</v>
      </c>
      <c r="C62" s="7"/>
      <c r="D62" s="21"/>
      <c r="E62" s="9"/>
      <c r="F62" s="17"/>
      <c r="G62" s="46"/>
      <c r="H62" s="26" t="s">
        <v>652</v>
      </c>
      <c r="I62" s="7"/>
      <c r="J62" s="7"/>
      <c r="K62" s="9"/>
      <c r="L62" s="27"/>
      <c r="M62" s="46"/>
    </row>
    <row r="63" spans="1:13" s="3" customFormat="1" ht="13.5" hidden="1" thickBot="1">
      <c r="A63" s="46"/>
      <c r="B63" s="19" t="s">
        <v>653</v>
      </c>
      <c r="C63" s="10"/>
      <c r="D63" s="22"/>
      <c r="E63" s="11"/>
      <c r="F63" s="18"/>
      <c r="G63" s="46"/>
      <c r="H63" s="28" t="s">
        <v>653</v>
      </c>
      <c r="I63" s="29"/>
      <c r="J63" s="29"/>
      <c r="K63" s="30"/>
      <c r="L63" s="31"/>
      <c r="M63" s="46"/>
    </row>
    <row r="64" spans="1:13" s="3" customFormat="1" ht="12.75" thickTop="1">
      <c r="A64" s="46"/>
      <c r="B64" s="47"/>
      <c r="C64" s="47"/>
      <c r="D64" s="47"/>
      <c r="E64" s="47"/>
      <c r="F64" s="47"/>
      <c r="G64" s="46"/>
      <c r="H64" s="48"/>
      <c r="I64" s="48"/>
      <c r="J64" s="48"/>
      <c r="K64" s="48"/>
      <c r="L64" s="48"/>
      <c r="M64" s="46"/>
    </row>
    <row r="65" spans="1:14" ht="34.5" customHeight="1" thickBot="1">
      <c r="A65" s="35"/>
      <c r="B65" s="915" t="s">
        <v>770</v>
      </c>
      <c r="C65" s="915"/>
      <c r="D65" s="35"/>
      <c r="E65" s="193" t="s">
        <v>713</v>
      </c>
      <c r="F65" s="902" t="s">
        <v>714</v>
      </c>
      <c r="G65" s="902"/>
      <c r="H65" s="902"/>
      <c r="I65" s="902"/>
      <c r="J65" s="35"/>
      <c r="K65" s="893" t="s">
        <v>715</v>
      </c>
      <c r="L65" s="893"/>
      <c r="M65" s="35"/>
    </row>
    <row r="66" spans="1:14" ht="5.25" customHeight="1" thickTop="1" thickBot="1">
      <c r="A66" s="35"/>
      <c r="B66" s="894" t="s">
        <v>623</v>
      </c>
      <c r="C66" s="895"/>
      <c r="D66" s="43"/>
      <c r="E66" s="44"/>
      <c r="F66" s="44"/>
      <c r="G66" s="35"/>
      <c r="H66" s="898" t="s">
        <v>654</v>
      </c>
      <c r="I66" s="899"/>
      <c r="J66" s="45"/>
      <c r="K66" s="45"/>
      <c r="L66" s="45"/>
      <c r="M66" s="35"/>
    </row>
    <row r="67" spans="1:14" s="3" customFormat="1" ht="16.5" thickTop="1" thickBot="1">
      <c r="A67" s="46"/>
      <c r="B67" s="896"/>
      <c r="C67" s="897"/>
      <c r="D67" s="14"/>
      <c r="E67" s="12" t="s">
        <v>647</v>
      </c>
      <c r="F67" s="13">
        <f>COUNTA(D69:D88)</f>
        <v>7</v>
      </c>
      <c r="G67" s="46"/>
      <c r="H67" s="900"/>
      <c r="I67" s="901"/>
      <c r="J67" s="32"/>
      <c r="K67" s="33" t="s">
        <v>647</v>
      </c>
      <c r="L67" s="34">
        <f>COUNTA(J69:J88)</f>
        <v>19</v>
      </c>
      <c r="M67" s="46"/>
    </row>
    <row r="68" spans="1:14" s="3" customFormat="1">
      <c r="A68" s="46"/>
      <c r="B68" s="15" t="s">
        <v>628</v>
      </c>
      <c r="C68" s="16" t="s">
        <v>624</v>
      </c>
      <c r="D68" s="4" t="s">
        <v>625</v>
      </c>
      <c r="E68" s="4" t="s">
        <v>626</v>
      </c>
      <c r="F68" s="5" t="s">
        <v>646</v>
      </c>
      <c r="G68" s="46"/>
      <c r="H68" s="24" t="s">
        <v>628</v>
      </c>
      <c r="I68" s="23" t="s">
        <v>624</v>
      </c>
      <c r="J68" s="4" t="s">
        <v>625</v>
      </c>
      <c r="K68" s="4" t="s">
        <v>626</v>
      </c>
      <c r="L68" s="25" t="s">
        <v>646</v>
      </c>
      <c r="M68" s="46"/>
    </row>
    <row r="69" spans="1:14" s="3" customFormat="1">
      <c r="A69" s="46"/>
      <c r="B69" s="82" t="s">
        <v>632</v>
      </c>
      <c r="C69" s="83" t="s">
        <v>755</v>
      </c>
      <c r="D69" s="84" t="s">
        <v>756</v>
      </c>
      <c r="E69" s="85" t="s">
        <v>631</v>
      </c>
      <c r="F69" s="278">
        <v>1.712962962962963E-3</v>
      </c>
      <c r="G69" s="285"/>
      <c r="H69" s="100" t="s">
        <v>632</v>
      </c>
      <c r="I69" s="83" t="s">
        <v>669</v>
      </c>
      <c r="J69" s="84" t="s">
        <v>794</v>
      </c>
      <c r="K69" s="85" t="s">
        <v>631</v>
      </c>
      <c r="L69" s="281">
        <v>2.3611111111111111E-3</v>
      </c>
      <c r="M69" s="46"/>
      <c r="N69" s="286"/>
    </row>
    <row r="70" spans="1:14" s="3" customFormat="1">
      <c r="A70" s="46"/>
      <c r="B70" s="87" t="s">
        <v>633</v>
      </c>
      <c r="C70" s="88" t="s">
        <v>853</v>
      </c>
      <c r="D70" s="89" t="s">
        <v>854</v>
      </c>
      <c r="E70" s="90" t="s">
        <v>834</v>
      </c>
      <c r="F70" s="279">
        <v>1.8055555555555557E-3</v>
      </c>
      <c r="G70" s="285"/>
      <c r="H70" s="102" t="s">
        <v>633</v>
      </c>
      <c r="I70" s="88" t="s">
        <v>835</v>
      </c>
      <c r="J70" s="89" t="s">
        <v>836</v>
      </c>
      <c r="K70" s="90" t="s">
        <v>671</v>
      </c>
      <c r="L70" s="282">
        <v>2.3958333333333336E-3</v>
      </c>
      <c r="M70" s="46"/>
      <c r="N70" s="286"/>
    </row>
    <row r="71" spans="1:14" s="3" customFormat="1">
      <c r="A71" s="46"/>
      <c r="B71" s="92" t="s">
        <v>634</v>
      </c>
      <c r="C71" s="93" t="s">
        <v>763</v>
      </c>
      <c r="D71" s="94" t="s">
        <v>855</v>
      </c>
      <c r="E71" s="95" t="s">
        <v>671</v>
      </c>
      <c r="F71" s="280">
        <v>1.8402777777777777E-3</v>
      </c>
      <c r="G71" s="285"/>
      <c r="H71" s="104" t="s">
        <v>634</v>
      </c>
      <c r="I71" s="93" t="s">
        <v>742</v>
      </c>
      <c r="J71" s="94" t="s">
        <v>746</v>
      </c>
      <c r="K71" s="95" t="s">
        <v>671</v>
      </c>
      <c r="L71" s="283">
        <v>2.4074074074074076E-3</v>
      </c>
      <c r="M71" s="46"/>
      <c r="N71" s="286"/>
    </row>
    <row r="72" spans="1:14" s="3" customFormat="1" ht="12.75">
      <c r="A72" s="46"/>
      <c r="B72" s="6" t="s">
        <v>635</v>
      </c>
      <c r="C72" s="7" t="s">
        <v>629</v>
      </c>
      <c r="D72" s="20" t="s">
        <v>697</v>
      </c>
      <c r="E72" s="9" t="s">
        <v>671</v>
      </c>
      <c r="F72" s="17">
        <v>168</v>
      </c>
      <c r="G72" s="46"/>
      <c r="H72" s="26" t="s">
        <v>635</v>
      </c>
      <c r="I72" s="7" t="s">
        <v>837</v>
      </c>
      <c r="J72" s="8" t="s">
        <v>838</v>
      </c>
      <c r="K72" s="9" t="s">
        <v>659</v>
      </c>
      <c r="L72" s="27">
        <v>211</v>
      </c>
      <c r="M72" s="46"/>
    </row>
    <row r="73" spans="1:14" s="3" customFormat="1" ht="12.75">
      <c r="A73" s="46"/>
      <c r="B73" s="6" t="s">
        <v>636</v>
      </c>
      <c r="C73" s="7" t="s">
        <v>763</v>
      </c>
      <c r="D73" s="20" t="s">
        <v>856</v>
      </c>
      <c r="E73" s="9" t="s">
        <v>834</v>
      </c>
      <c r="F73" s="17">
        <v>191</v>
      </c>
      <c r="G73" s="46"/>
      <c r="H73" s="26" t="s">
        <v>636</v>
      </c>
      <c r="I73" s="7" t="s">
        <v>673</v>
      </c>
      <c r="J73" s="8" t="s">
        <v>700</v>
      </c>
      <c r="K73" s="9" t="s">
        <v>671</v>
      </c>
      <c r="L73" s="27">
        <v>216</v>
      </c>
      <c r="M73" s="46"/>
    </row>
    <row r="74" spans="1:14" s="3" customFormat="1" ht="12.75">
      <c r="A74" s="46"/>
      <c r="B74" s="6" t="s">
        <v>637</v>
      </c>
      <c r="C74" s="7" t="s">
        <v>857</v>
      </c>
      <c r="D74" s="20" t="s">
        <v>858</v>
      </c>
      <c r="E74" s="9" t="s">
        <v>631</v>
      </c>
      <c r="F74" s="17">
        <v>194</v>
      </c>
      <c r="G74" s="46"/>
      <c r="H74" s="26" t="s">
        <v>637</v>
      </c>
      <c r="I74" s="7" t="s">
        <v>839</v>
      </c>
      <c r="J74" s="8" t="s">
        <v>840</v>
      </c>
      <c r="K74" s="9" t="s">
        <v>834</v>
      </c>
      <c r="L74" s="27">
        <v>219</v>
      </c>
      <c r="M74" s="46"/>
    </row>
    <row r="75" spans="1:14" s="3" customFormat="1" ht="12.75">
      <c r="A75" s="46"/>
      <c r="B75" s="6" t="s">
        <v>638</v>
      </c>
      <c r="C75" s="7" t="s">
        <v>692</v>
      </c>
      <c r="D75" s="20" t="s">
        <v>693</v>
      </c>
      <c r="E75" s="9" t="s">
        <v>659</v>
      </c>
      <c r="F75" s="17">
        <v>201</v>
      </c>
      <c r="G75" s="46"/>
      <c r="H75" s="26" t="s">
        <v>638</v>
      </c>
      <c r="I75" s="7" t="s">
        <v>793</v>
      </c>
      <c r="J75" s="8" t="s">
        <v>841</v>
      </c>
      <c r="K75" s="9" t="s">
        <v>659</v>
      </c>
      <c r="L75" s="27">
        <v>220</v>
      </c>
      <c r="M75" s="46"/>
    </row>
    <row r="76" spans="1:14" s="3" customFormat="1" ht="12.75">
      <c r="A76" s="46"/>
      <c r="B76" s="6"/>
      <c r="C76" s="7"/>
      <c r="D76" s="20"/>
      <c r="E76" s="9"/>
      <c r="F76" s="17"/>
      <c r="G76" s="46"/>
      <c r="H76" s="26" t="s">
        <v>639</v>
      </c>
      <c r="I76" s="7" t="s">
        <v>742</v>
      </c>
      <c r="J76" s="8" t="s">
        <v>795</v>
      </c>
      <c r="K76" s="9" t="s">
        <v>671</v>
      </c>
      <c r="L76" s="27">
        <v>223</v>
      </c>
      <c r="M76" s="46"/>
    </row>
    <row r="77" spans="1:14" s="3" customFormat="1" ht="12.75">
      <c r="A77" s="46"/>
      <c r="B77" s="6"/>
      <c r="C77" s="7"/>
      <c r="D77" s="20"/>
      <c r="E77" s="9"/>
      <c r="F77" s="17"/>
      <c r="G77" s="46"/>
      <c r="H77" s="26" t="s">
        <v>640</v>
      </c>
      <c r="I77" s="7" t="s">
        <v>842</v>
      </c>
      <c r="J77" s="8" t="s">
        <v>843</v>
      </c>
      <c r="K77" s="9" t="s">
        <v>834</v>
      </c>
      <c r="L77" s="27">
        <v>226</v>
      </c>
      <c r="M77" s="46"/>
    </row>
    <row r="78" spans="1:14" s="3" customFormat="1" ht="12.75">
      <c r="A78" s="46"/>
      <c r="B78" s="6"/>
      <c r="C78" s="7"/>
      <c r="D78" s="20"/>
      <c r="E78" s="9"/>
      <c r="F78" s="17"/>
      <c r="G78" s="46"/>
      <c r="H78" s="26" t="s">
        <v>641</v>
      </c>
      <c r="I78" s="7" t="s">
        <v>844</v>
      </c>
      <c r="J78" s="8" t="s">
        <v>845</v>
      </c>
      <c r="K78" s="9" t="s">
        <v>671</v>
      </c>
      <c r="L78" s="27">
        <v>233</v>
      </c>
      <c r="M78" s="46"/>
    </row>
    <row r="79" spans="1:14" s="3" customFormat="1" ht="12.75">
      <c r="A79" s="46"/>
      <c r="B79" s="6"/>
      <c r="C79" s="7"/>
      <c r="D79" s="20"/>
      <c r="E79" s="9"/>
      <c r="F79" s="17"/>
      <c r="G79" s="46"/>
      <c r="H79" s="26" t="s">
        <v>642</v>
      </c>
      <c r="I79" s="7" t="s">
        <v>701</v>
      </c>
      <c r="J79" s="8" t="s">
        <v>846</v>
      </c>
      <c r="K79" s="9" t="s">
        <v>631</v>
      </c>
      <c r="L79" s="27">
        <v>234</v>
      </c>
      <c r="M79" s="46"/>
    </row>
    <row r="80" spans="1:14" s="3" customFormat="1" ht="12.75">
      <c r="A80" s="46"/>
      <c r="B80" s="6"/>
      <c r="C80" s="7"/>
      <c r="D80" s="20"/>
      <c r="E80" s="9"/>
      <c r="F80" s="17"/>
      <c r="G80" s="46"/>
      <c r="H80" s="26" t="s">
        <v>643</v>
      </c>
      <c r="I80" s="7" t="s">
        <v>744</v>
      </c>
      <c r="J80" s="8" t="s">
        <v>847</v>
      </c>
      <c r="K80" s="9" t="s">
        <v>671</v>
      </c>
      <c r="L80" s="27">
        <v>235</v>
      </c>
      <c r="M80" s="46"/>
    </row>
    <row r="81" spans="1:14" s="3" customFormat="1" ht="12.75">
      <c r="A81" s="46"/>
      <c r="B81" s="6"/>
      <c r="C81" s="7"/>
      <c r="D81" s="20"/>
      <c r="E81" s="9"/>
      <c r="F81" s="17"/>
      <c r="G81" s="46"/>
      <c r="H81" s="26" t="s">
        <v>644</v>
      </c>
      <c r="I81" s="7" t="s">
        <v>711</v>
      </c>
      <c r="J81" s="8" t="s">
        <v>822</v>
      </c>
      <c r="K81" s="9" t="s">
        <v>671</v>
      </c>
      <c r="L81" s="27">
        <v>238</v>
      </c>
      <c r="M81" s="46"/>
    </row>
    <row r="82" spans="1:14" s="3" customFormat="1" ht="12.75">
      <c r="A82" s="46"/>
      <c r="B82" s="6"/>
      <c r="C82" s="7"/>
      <c r="D82" s="20"/>
      <c r="E82" s="9"/>
      <c r="F82" s="17"/>
      <c r="G82" s="46"/>
      <c r="H82" s="26" t="s">
        <v>645</v>
      </c>
      <c r="I82" s="7" t="s">
        <v>710</v>
      </c>
      <c r="J82" s="8" t="s">
        <v>848</v>
      </c>
      <c r="K82" s="9" t="s">
        <v>663</v>
      </c>
      <c r="L82" s="27">
        <v>242</v>
      </c>
      <c r="M82" s="46"/>
    </row>
    <row r="83" spans="1:14" s="3" customFormat="1" ht="12.75">
      <c r="A83" s="46"/>
      <c r="B83" s="6"/>
      <c r="C83" s="7"/>
      <c r="D83" s="21"/>
      <c r="E83" s="9"/>
      <c r="F83" s="17"/>
      <c r="G83" s="46"/>
      <c r="H83" s="26" t="s">
        <v>648</v>
      </c>
      <c r="I83" s="7" t="s">
        <v>849</v>
      </c>
      <c r="J83" s="8" t="s">
        <v>827</v>
      </c>
      <c r="K83" s="9" t="s">
        <v>659</v>
      </c>
      <c r="L83" s="27">
        <v>247</v>
      </c>
      <c r="M83" s="46"/>
    </row>
    <row r="84" spans="1:14" s="3" customFormat="1" ht="12.75">
      <c r="A84" s="46"/>
      <c r="B84" s="6"/>
      <c r="C84" s="7"/>
      <c r="D84" s="21"/>
      <c r="E84" s="9"/>
      <c r="F84" s="17"/>
      <c r="G84" s="46"/>
      <c r="H84" s="26" t="s">
        <v>649</v>
      </c>
      <c r="I84" s="7" t="s">
        <v>818</v>
      </c>
      <c r="J84" s="8" t="s">
        <v>814</v>
      </c>
      <c r="K84" s="9" t="s">
        <v>671</v>
      </c>
      <c r="L84" s="27">
        <v>248</v>
      </c>
      <c r="M84" s="46"/>
    </row>
    <row r="85" spans="1:14" s="3" customFormat="1" ht="12.75">
      <c r="A85" s="46"/>
      <c r="B85" s="6"/>
      <c r="C85" s="7"/>
      <c r="D85" s="21"/>
      <c r="E85" s="9"/>
      <c r="F85" s="17"/>
      <c r="G85" s="46"/>
      <c r="H85" s="26" t="s">
        <v>650</v>
      </c>
      <c r="I85" s="7" t="s">
        <v>742</v>
      </c>
      <c r="J85" s="8" t="s">
        <v>850</v>
      </c>
      <c r="K85" s="9" t="s">
        <v>671</v>
      </c>
      <c r="L85" s="27">
        <v>253</v>
      </c>
      <c r="M85" s="46"/>
    </row>
    <row r="86" spans="1:14" s="3" customFormat="1" ht="12.75">
      <c r="A86" s="46"/>
      <c r="B86" s="6"/>
      <c r="C86" s="7"/>
      <c r="D86" s="21"/>
      <c r="E86" s="9"/>
      <c r="F86" s="17"/>
      <c r="G86" s="46"/>
      <c r="H86" s="26" t="s">
        <v>651</v>
      </c>
      <c r="I86" s="7" t="s">
        <v>710</v>
      </c>
      <c r="J86" s="8" t="s">
        <v>851</v>
      </c>
      <c r="K86" s="9" t="s">
        <v>631</v>
      </c>
      <c r="L86" s="27">
        <v>254</v>
      </c>
      <c r="M86" s="46"/>
    </row>
    <row r="87" spans="1:14" s="3" customFormat="1" ht="13.5" thickBot="1">
      <c r="A87" s="46"/>
      <c r="B87" s="6"/>
      <c r="C87" s="7"/>
      <c r="D87" s="21"/>
      <c r="E87" s="9"/>
      <c r="F87" s="17"/>
      <c r="G87" s="46"/>
      <c r="H87" s="26" t="s">
        <v>652</v>
      </c>
      <c r="I87" s="7" t="s">
        <v>669</v>
      </c>
      <c r="J87" s="8" t="s">
        <v>852</v>
      </c>
      <c r="K87" s="9" t="s">
        <v>671</v>
      </c>
      <c r="L87" s="27">
        <v>263</v>
      </c>
      <c r="M87" s="46"/>
    </row>
    <row r="88" spans="1:14" s="3" customFormat="1" ht="13.5" hidden="1" thickBot="1">
      <c r="A88" s="46"/>
      <c r="B88" s="19"/>
      <c r="C88" s="10"/>
      <c r="D88" s="22"/>
      <c r="E88" s="11"/>
      <c r="F88" s="18"/>
      <c r="G88" s="46"/>
      <c r="H88" s="28"/>
      <c r="I88" s="29"/>
      <c r="J88" s="29"/>
      <c r="K88" s="30"/>
      <c r="L88" s="31"/>
      <c r="M88" s="46"/>
    </row>
    <row r="89" spans="1:14" s="3" customFormat="1" ht="12.75" thickTop="1">
      <c r="A89" s="46"/>
      <c r="B89" s="47"/>
      <c r="C89" s="47"/>
      <c r="D89" s="47"/>
      <c r="E89" s="47"/>
      <c r="F89" s="47"/>
      <c r="G89" s="46"/>
      <c r="H89" s="48"/>
      <c r="I89" s="48"/>
      <c r="J89" s="48"/>
      <c r="K89" s="48"/>
      <c r="L89" s="48"/>
      <c r="M89" s="46"/>
    </row>
    <row r="90" spans="1:14" ht="34.5" customHeight="1" thickBot="1">
      <c r="A90" s="35"/>
      <c r="B90" s="893" t="s">
        <v>771</v>
      </c>
      <c r="C90" s="893"/>
      <c r="D90" s="35"/>
      <c r="E90" s="193" t="s">
        <v>715</v>
      </c>
      <c r="F90" s="902" t="s">
        <v>716</v>
      </c>
      <c r="G90" s="902"/>
      <c r="H90" s="902"/>
      <c r="I90" s="902"/>
      <c r="J90" s="35"/>
      <c r="K90" s="893" t="s">
        <v>900</v>
      </c>
      <c r="L90" s="893"/>
      <c r="M90" s="35"/>
    </row>
    <row r="91" spans="1:14" ht="5.25" customHeight="1" thickTop="1" thickBot="1">
      <c r="A91" s="35"/>
      <c r="B91" s="894" t="s">
        <v>623</v>
      </c>
      <c r="C91" s="895"/>
      <c r="D91" s="43"/>
      <c r="E91" s="44"/>
      <c r="F91" s="44"/>
      <c r="G91" s="35"/>
      <c r="H91" s="898" t="s">
        <v>654</v>
      </c>
      <c r="I91" s="899"/>
      <c r="J91" s="45"/>
      <c r="K91" s="45"/>
      <c r="L91" s="45"/>
      <c r="M91" s="35"/>
    </row>
    <row r="92" spans="1:14" s="3" customFormat="1" ht="16.5" thickTop="1" thickBot="1">
      <c r="A92" s="46"/>
      <c r="B92" s="896"/>
      <c r="C92" s="897"/>
      <c r="D92" s="14"/>
      <c r="E92" s="12" t="s">
        <v>647</v>
      </c>
      <c r="F92" s="13">
        <f>COUNTA(D94:D113)</f>
        <v>5</v>
      </c>
      <c r="G92" s="46"/>
      <c r="H92" s="900"/>
      <c r="I92" s="901"/>
      <c r="J92" s="32"/>
      <c r="K92" s="33" t="s">
        <v>647</v>
      </c>
      <c r="L92" s="34">
        <f>COUNTA(J94:J113)</f>
        <v>12</v>
      </c>
      <c r="M92" s="46"/>
    </row>
    <row r="93" spans="1:14" s="3" customFormat="1">
      <c r="A93" s="46"/>
      <c r="B93" s="15" t="s">
        <v>628</v>
      </c>
      <c r="C93" s="16" t="s">
        <v>624</v>
      </c>
      <c r="D93" s="4" t="s">
        <v>625</v>
      </c>
      <c r="E93" s="4" t="s">
        <v>626</v>
      </c>
      <c r="F93" s="5" t="s">
        <v>646</v>
      </c>
      <c r="G93" s="46"/>
      <c r="H93" s="24" t="s">
        <v>628</v>
      </c>
      <c r="I93" s="23" t="s">
        <v>624</v>
      </c>
      <c r="J93" s="4" t="s">
        <v>625</v>
      </c>
      <c r="K93" s="4" t="s">
        <v>626</v>
      </c>
      <c r="L93" s="25" t="s">
        <v>646</v>
      </c>
      <c r="M93" s="46"/>
    </row>
    <row r="94" spans="1:14" s="3" customFormat="1">
      <c r="A94" s="46"/>
      <c r="B94" s="82" t="s">
        <v>632</v>
      </c>
      <c r="C94" s="83" t="s">
        <v>682</v>
      </c>
      <c r="D94" s="84" t="s">
        <v>829</v>
      </c>
      <c r="E94" s="85" t="s">
        <v>834</v>
      </c>
      <c r="F94" s="278">
        <v>2.6041666666666665E-3</v>
      </c>
      <c r="G94" s="285"/>
      <c r="H94" s="100" t="s">
        <v>632</v>
      </c>
      <c r="I94" s="83" t="s">
        <v>859</v>
      </c>
      <c r="J94" s="84" t="s">
        <v>860</v>
      </c>
      <c r="K94" s="85" t="s">
        <v>931</v>
      </c>
      <c r="L94" s="281">
        <v>3.7615740740740739E-3</v>
      </c>
      <c r="M94" s="46"/>
      <c r="N94" s="286"/>
    </row>
    <row r="95" spans="1:14" s="3" customFormat="1">
      <c r="A95" s="46"/>
      <c r="B95" s="87" t="s">
        <v>633</v>
      </c>
      <c r="C95" s="88" t="s">
        <v>698</v>
      </c>
      <c r="D95" s="89" t="s">
        <v>686</v>
      </c>
      <c r="E95" s="90" t="s">
        <v>663</v>
      </c>
      <c r="F95" s="279">
        <v>2.8124999999999999E-3</v>
      </c>
      <c r="G95" s="285"/>
      <c r="H95" s="102" t="s">
        <v>633</v>
      </c>
      <c r="I95" s="88" t="s">
        <v>731</v>
      </c>
      <c r="J95" s="89" t="s">
        <v>822</v>
      </c>
      <c r="K95" s="90" t="s">
        <v>671</v>
      </c>
      <c r="L95" s="282">
        <v>3.8657407407407408E-3</v>
      </c>
      <c r="M95" s="46"/>
      <c r="N95" s="286"/>
    </row>
    <row r="96" spans="1:14" s="3" customFormat="1">
      <c r="A96" s="46"/>
      <c r="B96" s="92" t="s">
        <v>634</v>
      </c>
      <c r="C96" s="93" t="s">
        <v>830</v>
      </c>
      <c r="D96" s="94" t="s">
        <v>831</v>
      </c>
      <c r="E96" s="95" t="s">
        <v>834</v>
      </c>
      <c r="F96" s="280">
        <v>2.9629629629629628E-3</v>
      </c>
      <c r="G96" s="285"/>
      <c r="H96" s="104" t="s">
        <v>634</v>
      </c>
      <c r="I96" s="93" t="s">
        <v>669</v>
      </c>
      <c r="J96" s="94" t="s">
        <v>706</v>
      </c>
      <c r="K96" s="95" t="s">
        <v>631</v>
      </c>
      <c r="L96" s="283">
        <v>3.9120370370370368E-3</v>
      </c>
      <c r="M96" s="46"/>
      <c r="N96" s="286"/>
    </row>
    <row r="97" spans="1:13" s="3" customFormat="1" ht="12.75">
      <c r="A97" s="46"/>
      <c r="B97" s="6" t="s">
        <v>635</v>
      </c>
      <c r="C97" s="7" t="s">
        <v>682</v>
      </c>
      <c r="D97" s="20" t="s">
        <v>832</v>
      </c>
      <c r="E97" s="9" t="s">
        <v>834</v>
      </c>
      <c r="F97" s="17">
        <v>264</v>
      </c>
      <c r="G97" s="46"/>
      <c r="H97" s="26" t="s">
        <v>635</v>
      </c>
      <c r="I97" s="7" t="s">
        <v>861</v>
      </c>
      <c r="J97" s="8" t="s">
        <v>862</v>
      </c>
      <c r="K97" s="9" t="s">
        <v>834</v>
      </c>
      <c r="L97" s="27">
        <v>344</v>
      </c>
      <c r="M97" s="46"/>
    </row>
    <row r="98" spans="1:13" s="3" customFormat="1" ht="12.75">
      <c r="A98" s="46"/>
      <c r="B98" s="6" t="s">
        <v>636</v>
      </c>
      <c r="C98" s="7" t="s">
        <v>833</v>
      </c>
      <c r="D98" s="20" t="s">
        <v>686</v>
      </c>
      <c r="E98" s="9" t="s">
        <v>663</v>
      </c>
      <c r="F98" s="17">
        <v>327</v>
      </c>
      <c r="G98" s="46"/>
      <c r="H98" s="26" t="s">
        <v>636</v>
      </c>
      <c r="I98" s="7" t="s">
        <v>742</v>
      </c>
      <c r="J98" s="8" t="s">
        <v>795</v>
      </c>
      <c r="K98" s="9" t="s">
        <v>631</v>
      </c>
      <c r="L98" s="27">
        <v>344.1</v>
      </c>
      <c r="M98" s="46"/>
    </row>
    <row r="99" spans="1:13" s="3" customFormat="1" ht="12.75">
      <c r="A99" s="46"/>
      <c r="B99" s="6"/>
      <c r="C99" s="7"/>
      <c r="D99" s="20"/>
      <c r="E99" s="9"/>
      <c r="F99" s="17"/>
      <c r="G99" s="46"/>
      <c r="H99" s="26" t="s">
        <v>637</v>
      </c>
      <c r="I99" s="7" t="s">
        <v>800</v>
      </c>
      <c r="J99" s="8" t="s">
        <v>863</v>
      </c>
      <c r="K99" s="9" t="s">
        <v>834</v>
      </c>
      <c r="L99" s="27">
        <v>360</v>
      </c>
      <c r="M99" s="46"/>
    </row>
    <row r="100" spans="1:13" s="3" customFormat="1" ht="12.75">
      <c r="A100" s="46"/>
      <c r="B100" s="6"/>
      <c r="C100" s="7"/>
      <c r="D100" s="20"/>
      <c r="E100" s="9"/>
      <c r="F100" s="17"/>
      <c r="G100" s="46"/>
      <c r="H100" s="26" t="s">
        <v>638</v>
      </c>
      <c r="I100" s="7" t="s">
        <v>864</v>
      </c>
      <c r="J100" s="8" t="s">
        <v>865</v>
      </c>
      <c r="K100" s="9" t="s">
        <v>834</v>
      </c>
      <c r="L100" s="27">
        <v>362</v>
      </c>
      <c r="M100" s="46"/>
    </row>
    <row r="101" spans="1:13" s="3" customFormat="1" ht="12.75">
      <c r="A101" s="46"/>
      <c r="B101" s="6"/>
      <c r="C101" s="7"/>
      <c r="D101" s="20"/>
      <c r="E101" s="9"/>
      <c r="F101" s="17"/>
      <c r="G101" s="46"/>
      <c r="H101" s="26" t="s">
        <v>639</v>
      </c>
      <c r="I101" s="7" t="s">
        <v>793</v>
      </c>
      <c r="J101" s="8" t="s">
        <v>794</v>
      </c>
      <c r="K101" s="9" t="s">
        <v>631</v>
      </c>
      <c r="L101" s="27">
        <v>365</v>
      </c>
      <c r="M101" s="46"/>
    </row>
    <row r="102" spans="1:13" s="3" customFormat="1" ht="12.75">
      <c r="A102" s="46"/>
      <c r="B102" s="6"/>
      <c r="C102" s="7"/>
      <c r="D102" s="20"/>
      <c r="E102" s="9"/>
      <c r="F102" s="17"/>
      <c r="G102" s="46"/>
      <c r="H102" s="26" t="s">
        <v>640</v>
      </c>
      <c r="I102" s="7" t="s">
        <v>669</v>
      </c>
      <c r="J102" s="8" t="s">
        <v>843</v>
      </c>
      <c r="K102" s="9" t="s">
        <v>834</v>
      </c>
      <c r="L102" s="27">
        <v>378</v>
      </c>
      <c r="M102" s="46"/>
    </row>
    <row r="103" spans="1:13" s="3" customFormat="1" ht="12.75">
      <c r="A103" s="46"/>
      <c r="B103" s="6"/>
      <c r="C103" s="7"/>
      <c r="D103" s="20"/>
      <c r="E103" s="9"/>
      <c r="F103" s="17"/>
      <c r="G103" s="46"/>
      <c r="H103" s="26" t="s">
        <v>641</v>
      </c>
      <c r="I103" s="7" t="s">
        <v>866</v>
      </c>
      <c r="J103" s="8" t="s">
        <v>797</v>
      </c>
      <c r="K103" s="9" t="s">
        <v>631</v>
      </c>
      <c r="L103" s="27">
        <v>405</v>
      </c>
      <c r="M103" s="46"/>
    </row>
    <row r="104" spans="1:13" s="3" customFormat="1" ht="12.75">
      <c r="A104" s="46"/>
      <c r="B104" s="6"/>
      <c r="C104" s="7"/>
      <c r="D104" s="20"/>
      <c r="E104" s="9"/>
      <c r="F104" s="17"/>
      <c r="G104" s="46"/>
      <c r="H104" s="26" t="s">
        <v>642</v>
      </c>
      <c r="I104" s="7" t="s">
        <v>711</v>
      </c>
      <c r="J104" s="8" t="s">
        <v>867</v>
      </c>
      <c r="K104" s="9" t="s">
        <v>671</v>
      </c>
      <c r="L104" s="27">
        <v>408</v>
      </c>
      <c r="M104" s="46"/>
    </row>
    <row r="105" spans="1:13" s="3" customFormat="1" ht="12" customHeight="1" thickBot="1">
      <c r="A105" s="46"/>
      <c r="B105" s="6"/>
      <c r="C105" s="7"/>
      <c r="D105" s="20"/>
      <c r="E105" s="9"/>
      <c r="F105" s="17"/>
      <c r="G105" s="46"/>
      <c r="H105" s="26" t="s">
        <v>643</v>
      </c>
      <c r="I105" s="7" t="s">
        <v>731</v>
      </c>
      <c r="J105" s="8" t="s">
        <v>868</v>
      </c>
      <c r="K105" s="9" t="s">
        <v>834</v>
      </c>
      <c r="L105" s="27">
        <v>548</v>
      </c>
      <c r="M105" s="46"/>
    </row>
    <row r="106" spans="1:13" s="3" customFormat="1" ht="12.75" hidden="1">
      <c r="A106" s="46"/>
      <c r="B106" s="6"/>
      <c r="C106" s="7"/>
      <c r="D106" s="20"/>
      <c r="E106" s="9"/>
      <c r="F106" s="17"/>
      <c r="G106" s="46"/>
      <c r="H106" s="26"/>
      <c r="I106" s="7"/>
      <c r="J106" s="8"/>
      <c r="K106" s="9"/>
      <c r="L106" s="27"/>
      <c r="M106" s="46"/>
    </row>
    <row r="107" spans="1:13" s="3" customFormat="1" ht="13.5" hidden="1" thickBot="1">
      <c r="A107" s="46"/>
      <c r="B107" s="6"/>
      <c r="C107" s="7"/>
      <c r="D107" s="20"/>
      <c r="E107" s="9"/>
      <c r="F107" s="17"/>
      <c r="G107" s="46"/>
      <c r="H107" s="26"/>
      <c r="I107" s="7"/>
      <c r="J107" s="8"/>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2.75" hidden="1">
      <c r="A111" s="46"/>
      <c r="B111" s="6"/>
      <c r="C111" s="7"/>
      <c r="D111" s="21"/>
      <c r="E111" s="9"/>
      <c r="F111" s="17"/>
      <c r="G111" s="46"/>
      <c r="H111" s="26"/>
      <c r="I111" s="7"/>
      <c r="J111" s="7"/>
      <c r="K111" s="9"/>
      <c r="L111" s="27"/>
      <c r="M111" s="46"/>
    </row>
    <row r="112" spans="1:13" s="3" customFormat="1" ht="12.75" hidden="1">
      <c r="A112" s="46"/>
      <c r="B112" s="6"/>
      <c r="C112" s="7"/>
      <c r="D112" s="21"/>
      <c r="E112" s="9"/>
      <c r="F112" s="17"/>
      <c r="G112" s="46"/>
      <c r="H112" s="26"/>
      <c r="I112" s="7"/>
      <c r="J112" s="7"/>
      <c r="K112" s="9"/>
      <c r="L112" s="27"/>
      <c r="M112" s="46"/>
    </row>
    <row r="113" spans="1:14" s="3" customFormat="1" ht="13.5" hidden="1" thickBot="1">
      <c r="A113" s="46"/>
      <c r="B113" s="19"/>
      <c r="C113" s="10"/>
      <c r="D113" s="22"/>
      <c r="E113" s="11"/>
      <c r="F113" s="18"/>
      <c r="G113" s="46"/>
      <c r="H113" s="28"/>
      <c r="I113" s="29"/>
      <c r="J113" s="29"/>
      <c r="K113" s="30"/>
      <c r="L113" s="31"/>
      <c r="M113" s="46"/>
    </row>
    <row r="114" spans="1:14" s="3" customFormat="1" ht="12.75" thickTop="1">
      <c r="A114" s="46"/>
      <c r="B114" s="47"/>
      <c r="C114" s="47"/>
      <c r="D114" s="47"/>
      <c r="E114" s="47"/>
      <c r="F114" s="47"/>
      <c r="G114" s="46"/>
      <c r="H114" s="48"/>
      <c r="I114" s="48"/>
      <c r="J114" s="48"/>
      <c r="K114" s="48"/>
      <c r="L114" s="48"/>
      <c r="M114" s="46"/>
    </row>
    <row r="115" spans="1:14" s="3" customFormat="1" ht="34.5" customHeight="1" thickBot="1">
      <c r="A115" s="35"/>
      <c r="B115" s="893" t="s">
        <v>772</v>
      </c>
      <c r="C115" s="893"/>
      <c r="D115" s="35"/>
      <c r="E115" s="193" t="s">
        <v>727</v>
      </c>
      <c r="F115" s="902" t="s">
        <v>717</v>
      </c>
      <c r="G115" s="902"/>
      <c r="H115" s="902"/>
      <c r="I115" s="902"/>
      <c r="J115" s="35"/>
      <c r="K115" s="893" t="s">
        <v>727</v>
      </c>
      <c r="L115" s="893"/>
    </row>
    <row r="116" spans="1:14" s="3" customFormat="1" ht="13.5" thickTop="1" thickBot="1">
      <c r="A116" s="35"/>
      <c r="B116" s="894" t="s">
        <v>718</v>
      </c>
      <c r="C116" s="895"/>
      <c r="D116" s="43"/>
      <c r="E116" s="44"/>
      <c r="F116" s="44"/>
      <c r="G116" s="35"/>
      <c r="H116" s="898" t="s">
        <v>719</v>
      </c>
      <c r="I116" s="899"/>
      <c r="J116" s="45"/>
      <c r="K116" s="45"/>
      <c r="L116" s="45"/>
    </row>
    <row r="117" spans="1:14" s="3" customFormat="1" ht="16.5" thickTop="1" thickBot="1">
      <c r="A117" s="46"/>
      <c r="B117" s="896"/>
      <c r="C117" s="897"/>
      <c r="D117" s="14"/>
      <c r="E117" s="12" t="s">
        <v>647</v>
      </c>
      <c r="F117" s="13">
        <f>COUNTA(D119:D138)</f>
        <v>1</v>
      </c>
      <c r="G117" s="46"/>
      <c r="H117" s="900"/>
      <c r="I117" s="901"/>
      <c r="J117" s="32"/>
      <c r="K117" s="33" t="s">
        <v>647</v>
      </c>
      <c r="L117" s="34">
        <f>COUNTA(J119:J138)</f>
        <v>10</v>
      </c>
    </row>
    <row r="118" spans="1:14" s="3" customFormat="1">
      <c r="A118" s="46"/>
      <c r="B118" s="15" t="s">
        <v>628</v>
      </c>
      <c r="C118" s="16" t="s">
        <v>624</v>
      </c>
      <c r="D118" s="4" t="s">
        <v>625</v>
      </c>
      <c r="E118" s="4" t="s">
        <v>626</v>
      </c>
      <c r="F118" s="5" t="s">
        <v>646</v>
      </c>
      <c r="G118" s="46"/>
      <c r="H118" s="24" t="s">
        <v>628</v>
      </c>
      <c r="I118" s="23" t="s">
        <v>624</v>
      </c>
      <c r="J118" s="4" t="s">
        <v>625</v>
      </c>
      <c r="K118" s="4" t="s">
        <v>626</v>
      </c>
      <c r="L118" s="25" t="s">
        <v>646</v>
      </c>
    </row>
    <row r="119" spans="1:14" s="3" customFormat="1">
      <c r="A119" s="46"/>
      <c r="B119" s="82" t="s">
        <v>632</v>
      </c>
      <c r="C119" s="83" t="s">
        <v>629</v>
      </c>
      <c r="D119" s="84" t="s">
        <v>882</v>
      </c>
      <c r="E119" s="85" t="s">
        <v>752</v>
      </c>
      <c r="F119" s="278">
        <v>1.0960648148148148E-2</v>
      </c>
      <c r="G119" s="285"/>
      <c r="H119" s="100" t="s">
        <v>632</v>
      </c>
      <c r="I119" s="83" t="s">
        <v>869</v>
      </c>
      <c r="J119" s="84" t="s">
        <v>811</v>
      </c>
      <c r="K119" s="85" t="s">
        <v>931</v>
      </c>
      <c r="L119" s="281">
        <v>8.1481481481481474E-3</v>
      </c>
      <c r="N119" s="286"/>
    </row>
    <row r="120" spans="1:14" s="3" customFormat="1">
      <c r="A120" s="46"/>
      <c r="B120" s="87"/>
      <c r="C120" s="88"/>
      <c r="D120" s="89"/>
      <c r="E120" s="90"/>
      <c r="F120" s="91"/>
      <c r="G120" s="46"/>
      <c r="H120" s="102" t="s">
        <v>633</v>
      </c>
      <c r="I120" s="88" t="s">
        <v>870</v>
      </c>
      <c r="J120" s="89" t="s">
        <v>871</v>
      </c>
      <c r="K120" s="90" t="s">
        <v>931</v>
      </c>
      <c r="L120" s="282">
        <v>8.3217592592592596E-3</v>
      </c>
      <c r="N120" s="286"/>
    </row>
    <row r="121" spans="1:14" s="3" customFormat="1">
      <c r="A121" s="46"/>
      <c r="B121" s="92"/>
      <c r="C121" s="93"/>
      <c r="D121" s="94"/>
      <c r="E121" s="95"/>
      <c r="F121" s="96"/>
      <c r="G121" s="46"/>
      <c r="H121" s="104" t="s">
        <v>634</v>
      </c>
      <c r="I121" s="93" t="s">
        <v>707</v>
      </c>
      <c r="J121" s="94" t="s">
        <v>872</v>
      </c>
      <c r="K121" s="95" t="s">
        <v>931</v>
      </c>
      <c r="L121" s="283">
        <v>8.518518518518519E-3</v>
      </c>
      <c r="N121" s="286"/>
    </row>
    <row r="122" spans="1:14" s="3" customFormat="1" ht="12.75">
      <c r="A122" s="46"/>
      <c r="B122" s="6"/>
      <c r="C122" s="7"/>
      <c r="D122" s="20"/>
      <c r="E122" s="9"/>
      <c r="F122" s="17"/>
      <c r="G122" s="46"/>
      <c r="H122" s="26" t="s">
        <v>635</v>
      </c>
      <c r="I122" s="7" t="s">
        <v>873</v>
      </c>
      <c r="J122" s="8" t="s">
        <v>874</v>
      </c>
      <c r="K122" s="9" t="s">
        <v>931</v>
      </c>
      <c r="L122" s="27">
        <v>753</v>
      </c>
    </row>
    <row r="123" spans="1:14" s="3" customFormat="1" ht="12.75">
      <c r="A123" s="46"/>
      <c r="B123" s="6"/>
      <c r="C123" s="7"/>
      <c r="D123" s="20"/>
      <c r="E123" s="9"/>
      <c r="F123" s="17"/>
      <c r="G123" s="46"/>
      <c r="H123" s="26" t="s">
        <v>636</v>
      </c>
      <c r="I123" s="7" t="s">
        <v>875</v>
      </c>
      <c r="J123" s="8" t="s">
        <v>874</v>
      </c>
      <c r="K123" s="9" t="s">
        <v>931</v>
      </c>
      <c r="L123" s="27">
        <v>784</v>
      </c>
    </row>
    <row r="124" spans="1:14" s="3" customFormat="1" ht="12.75">
      <c r="A124" s="46"/>
      <c r="B124" s="6"/>
      <c r="C124" s="7"/>
      <c r="D124" s="20"/>
      <c r="E124" s="9"/>
      <c r="F124" s="17"/>
      <c r="G124" s="46"/>
      <c r="H124" s="26" t="s">
        <v>637</v>
      </c>
      <c r="I124" s="7" t="s">
        <v>876</v>
      </c>
      <c r="J124" s="8" t="s">
        <v>877</v>
      </c>
      <c r="K124" s="9" t="s">
        <v>931</v>
      </c>
      <c r="L124" s="27">
        <v>786</v>
      </c>
    </row>
    <row r="125" spans="1:14" s="3" customFormat="1" ht="12.75">
      <c r="A125" s="46"/>
      <c r="B125" s="6"/>
      <c r="C125" s="7"/>
      <c r="D125" s="20"/>
      <c r="E125" s="9"/>
      <c r="F125" s="17"/>
      <c r="G125" s="46"/>
      <c r="H125" s="26" t="s">
        <v>638</v>
      </c>
      <c r="I125" s="7" t="s">
        <v>731</v>
      </c>
      <c r="J125" s="8" t="s">
        <v>878</v>
      </c>
      <c r="K125" s="9" t="s">
        <v>752</v>
      </c>
      <c r="L125" s="27">
        <v>873</v>
      </c>
    </row>
    <row r="126" spans="1:14" s="3" customFormat="1" ht="12.75">
      <c r="A126" s="46"/>
      <c r="B126" s="6"/>
      <c r="C126" s="7"/>
      <c r="D126" s="20"/>
      <c r="E126" s="9"/>
      <c r="F126" s="17"/>
      <c r="G126" s="46"/>
      <c r="H126" s="26" t="s">
        <v>639</v>
      </c>
      <c r="I126" s="7" t="s">
        <v>879</v>
      </c>
      <c r="J126" s="8" t="s">
        <v>880</v>
      </c>
      <c r="K126" s="9" t="s">
        <v>752</v>
      </c>
      <c r="L126" s="27">
        <v>877</v>
      </c>
    </row>
    <row r="127" spans="1:14" s="3" customFormat="1" ht="12.75">
      <c r="A127" s="46"/>
      <c r="B127" s="6"/>
      <c r="C127" s="7"/>
      <c r="D127" s="20"/>
      <c r="E127" s="9"/>
      <c r="F127" s="17"/>
      <c r="G127" s="46"/>
      <c r="H127" s="26" t="s">
        <v>640</v>
      </c>
      <c r="I127" s="7" t="s">
        <v>708</v>
      </c>
      <c r="J127" s="8" t="s">
        <v>728</v>
      </c>
      <c r="K127" s="9" t="s">
        <v>663</v>
      </c>
      <c r="L127" s="27">
        <v>887</v>
      </c>
    </row>
    <row r="128" spans="1:14" s="3" customFormat="1" ht="13.5" thickBot="1">
      <c r="A128" s="46"/>
      <c r="B128" s="6"/>
      <c r="C128" s="7"/>
      <c r="D128" s="20"/>
      <c r="E128" s="9"/>
      <c r="F128" s="17"/>
      <c r="G128" s="46"/>
      <c r="H128" s="26" t="s">
        <v>641</v>
      </c>
      <c r="I128" s="7" t="s">
        <v>881</v>
      </c>
      <c r="J128" s="8" t="s">
        <v>880</v>
      </c>
      <c r="K128" s="9" t="s">
        <v>752</v>
      </c>
      <c r="L128" s="27">
        <v>947</v>
      </c>
    </row>
    <row r="129" spans="1:14" s="3" customFormat="1" ht="13.5" hidden="1" customHeight="1">
      <c r="A129" s="46"/>
      <c r="B129" s="6"/>
      <c r="C129" s="7"/>
      <c r="D129" s="20"/>
      <c r="E129" s="9"/>
      <c r="F129" s="17"/>
      <c r="G129" s="46"/>
      <c r="H129" s="26"/>
      <c r="I129" s="7"/>
      <c r="J129" s="8"/>
      <c r="K129" s="9"/>
      <c r="L129" s="27"/>
    </row>
    <row r="130" spans="1:14" s="3" customFormat="1" ht="13.5" hidden="1" customHeight="1">
      <c r="A130" s="46"/>
      <c r="B130" s="6"/>
      <c r="C130" s="7"/>
      <c r="D130" s="20"/>
      <c r="E130" s="9"/>
      <c r="F130" s="17"/>
      <c r="G130" s="46"/>
      <c r="H130" s="26"/>
      <c r="I130" s="7"/>
      <c r="J130" s="8"/>
      <c r="K130" s="9"/>
      <c r="L130" s="27"/>
    </row>
    <row r="131" spans="1:14" s="3" customFormat="1" ht="13.5" hidden="1" customHeight="1">
      <c r="A131" s="46"/>
      <c r="B131" s="6"/>
      <c r="C131" s="7"/>
      <c r="D131" s="20"/>
      <c r="E131" s="9"/>
      <c r="F131" s="17"/>
      <c r="G131" s="46"/>
      <c r="H131" s="26"/>
      <c r="I131" s="7"/>
      <c r="J131" s="8"/>
      <c r="K131" s="9"/>
      <c r="L131" s="27"/>
    </row>
    <row r="132" spans="1:14" s="3" customFormat="1" ht="13.5" hidden="1" customHeight="1">
      <c r="A132" s="46"/>
      <c r="B132" s="6"/>
      <c r="C132" s="7"/>
      <c r="D132" s="20"/>
      <c r="E132" s="9"/>
      <c r="F132" s="17"/>
      <c r="G132" s="46"/>
      <c r="H132" s="26"/>
      <c r="I132" s="7"/>
      <c r="J132" s="8"/>
      <c r="K132" s="9"/>
      <c r="L132" s="27"/>
    </row>
    <row r="133" spans="1:14" s="3" customFormat="1" ht="13.5" hidden="1" customHeight="1">
      <c r="A133" s="46"/>
      <c r="B133" s="6"/>
      <c r="C133" s="7"/>
      <c r="D133" s="21"/>
      <c r="E133" s="9"/>
      <c r="F133" s="17"/>
      <c r="G133" s="46"/>
      <c r="H133" s="26"/>
      <c r="I133" s="7"/>
      <c r="J133" s="7"/>
      <c r="K133" s="9"/>
      <c r="L133" s="27"/>
    </row>
    <row r="134" spans="1:14" s="3" customFormat="1" ht="13.5" hidden="1" customHeight="1">
      <c r="A134" s="46"/>
      <c r="B134" s="6"/>
      <c r="C134" s="7"/>
      <c r="D134" s="21"/>
      <c r="E134" s="9"/>
      <c r="F134" s="17"/>
      <c r="G134" s="46"/>
      <c r="H134" s="26"/>
      <c r="I134" s="7"/>
      <c r="J134" s="7"/>
      <c r="K134" s="9"/>
      <c r="L134" s="27"/>
    </row>
    <row r="135" spans="1:14" s="3" customFormat="1" ht="13.5" hidden="1" customHeight="1">
      <c r="A135" s="46"/>
      <c r="B135" s="6"/>
      <c r="C135" s="7"/>
      <c r="D135" s="21"/>
      <c r="E135" s="9"/>
      <c r="F135" s="17"/>
      <c r="G135" s="46"/>
      <c r="H135" s="26"/>
      <c r="I135" s="7"/>
      <c r="J135" s="7"/>
      <c r="K135" s="9"/>
      <c r="L135" s="27"/>
    </row>
    <row r="136" spans="1:14" s="3" customFormat="1" ht="13.5" hidden="1" customHeight="1">
      <c r="A136" s="46"/>
      <c r="B136" s="6"/>
      <c r="C136" s="7"/>
      <c r="D136" s="21"/>
      <c r="E136" s="9"/>
      <c r="F136" s="17"/>
      <c r="G136" s="46"/>
      <c r="H136" s="26"/>
      <c r="I136" s="7"/>
      <c r="J136" s="7"/>
      <c r="K136" s="9"/>
      <c r="L136" s="27"/>
    </row>
    <row r="137" spans="1:14" s="3" customFormat="1" ht="13.5" hidden="1" customHeight="1">
      <c r="A137" s="46"/>
      <c r="B137" s="6"/>
      <c r="C137" s="7"/>
      <c r="D137" s="21"/>
      <c r="E137" s="9"/>
      <c r="F137" s="17"/>
      <c r="G137" s="46"/>
      <c r="H137" s="26"/>
      <c r="I137" s="7"/>
      <c r="J137" s="7"/>
      <c r="K137" s="9"/>
      <c r="L137" s="27"/>
    </row>
    <row r="138" spans="1:14" s="3" customFormat="1" ht="13.5" hidden="1" thickBot="1">
      <c r="A138" s="46"/>
      <c r="B138" s="19"/>
      <c r="C138" s="10"/>
      <c r="D138" s="22"/>
      <c r="E138" s="11"/>
      <c r="F138" s="18"/>
      <c r="G138" s="46"/>
      <c r="H138" s="28"/>
      <c r="I138" s="29"/>
      <c r="J138" s="29"/>
      <c r="K138" s="30"/>
      <c r="L138" s="31"/>
    </row>
    <row r="139" spans="1:14" s="3" customFormat="1" ht="12.75" thickTop="1">
      <c r="A139" s="46"/>
      <c r="B139" s="47"/>
      <c r="C139" s="47"/>
      <c r="D139" s="47"/>
      <c r="E139" s="47"/>
      <c r="F139" s="47"/>
      <c r="G139" s="46"/>
      <c r="H139" s="48"/>
      <c r="I139" s="48"/>
      <c r="J139" s="48"/>
      <c r="K139" s="48"/>
      <c r="L139" s="48"/>
    </row>
    <row r="140" spans="1:14" s="3" customFormat="1" ht="21" thickBot="1">
      <c r="A140" s="35"/>
      <c r="B140" s="893" t="s">
        <v>773</v>
      </c>
      <c r="C140" s="893"/>
      <c r="D140" s="35"/>
      <c r="E140" s="193" t="s">
        <v>726</v>
      </c>
      <c r="F140" s="902" t="s">
        <v>776</v>
      </c>
      <c r="G140" s="902"/>
      <c r="H140" s="902"/>
      <c r="I140" s="902"/>
      <c r="J140" s="35"/>
      <c r="K140" s="893" t="s">
        <v>724</v>
      </c>
      <c r="L140" s="893"/>
    </row>
    <row r="141" spans="1:14" s="3" customFormat="1" ht="13.5" thickTop="1" thickBot="1">
      <c r="A141" s="35"/>
      <c r="B141" s="894" t="s">
        <v>720</v>
      </c>
      <c r="C141" s="895"/>
      <c r="D141" s="43"/>
      <c r="E141" s="44"/>
      <c r="F141" s="44"/>
      <c r="G141" s="35"/>
      <c r="H141" s="898" t="s">
        <v>721</v>
      </c>
      <c r="I141" s="899"/>
      <c r="J141" s="45"/>
      <c r="K141" s="45"/>
      <c r="L141" s="45"/>
    </row>
    <row r="142" spans="1:14" s="3" customFormat="1" ht="16.5" thickTop="1" thickBot="1">
      <c r="A142" s="46"/>
      <c r="B142" s="896"/>
      <c r="C142" s="897"/>
      <c r="D142" s="14"/>
      <c r="E142" s="12" t="s">
        <v>647</v>
      </c>
      <c r="F142" s="13">
        <f>COUNTA(D144:D163)</f>
        <v>2</v>
      </c>
      <c r="G142" s="46"/>
      <c r="H142" s="900"/>
      <c r="I142" s="901"/>
      <c r="J142" s="32"/>
      <c r="K142" s="33" t="s">
        <v>647</v>
      </c>
      <c r="L142" s="34">
        <f>COUNTA(J144:J163)</f>
        <v>7</v>
      </c>
    </row>
    <row r="143" spans="1:14" s="3" customFormat="1">
      <c r="A143" s="46"/>
      <c r="B143" s="15" t="s">
        <v>628</v>
      </c>
      <c r="C143" s="16" t="s">
        <v>624</v>
      </c>
      <c r="D143" s="4" t="s">
        <v>625</v>
      </c>
      <c r="E143" s="4" t="s">
        <v>626</v>
      </c>
      <c r="F143" s="5" t="s">
        <v>646</v>
      </c>
      <c r="G143" s="46"/>
      <c r="H143" s="24" t="s">
        <v>628</v>
      </c>
      <c r="I143" s="23" t="s">
        <v>624</v>
      </c>
      <c r="J143" s="4" t="s">
        <v>625</v>
      </c>
      <c r="K143" s="4" t="s">
        <v>626</v>
      </c>
      <c r="L143" s="25" t="s">
        <v>646</v>
      </c>
    </row>
    <row r="144" spans="1:14" s="3" customFormat="1">
      <c r="A144" s="46"/>
      <c r="B144" s="82" t="s">
        <v>632</v>
      </c>
      <c r="C144" s="83" t="s">
        <v>747</v>
      </c>
      <c r="D144" s="84" t="s">
        <v>748</v>
      </c>
      <c r="E144" s="85" t="s">
        <v>883</v>
      </c>
      <c r="F144" s="278">
        <v>1.0138888888888888E-2</v>
      </c>
      <c r="G144" s="285"/>
      <c r="H144" s="100" t="s">
        <v>632</v>
      </c>
      <c r="I144" s="83" t="s">
        <v>742</v>
      </c>
      <c r="J144" s="84" t="s">
        <v>739</v>
      </c>
      <c r="K144" s="85" t="s">
        <v>663</v>
      </c>
      <c r="L144" s="281">
        <v>1.9317129629629629E-2</v>
      </c>
      <c r="N144" s="286"/>
    </row>
    <row r="145" spans="1:14" s="3" customFormat="1">
      <c r="A145" s="46"/>
      <c r="B145" s="87" t="s">
        <v>633</v>
      </c>
      <c r="C145" s="88" t="s">
        <v>692</v>
      </c>
      <c r="D145" s="89" t="s">
        <v>884</v>
      </c>
      <c r="E145" s="90" t="s">
        <v>885</v>
      </c>
      <c r="F145" s="279">
        <v>1.1030092592592591E-2</v>
      </c>
      <c r="G145" s="285"/>
      <c r="H145" s="102" t="s">
        <v>633</v>
      </c>
      <c r="I145" s="88" t="s">
        <v>701</v>
      </c>
      <c r="J145" s="89" t="s">
        <v>700</v>
      </c>
      <c r="K145" s="90" t="s">
        <v>671</v>
      </c>
      <c r="L145" s="282">
        <v>1.9322916666666665E-2</v>
      </c>
      <c r="N145" s="286"/>
    </row>
    <row r="146" spans="1:14" s="3" customFormat="1">
      <c r="A146" s="46"/>
      <c r="B146" s="92"/>
      <c r="C146" s="93"/>
      <c r="D146" s="94"/>
      <c r="E146" s="95"/>
      <c r="F146" s="96"/>
      <c r="G146" s="46"/>
      <c r="H146" s="104" t="s">
        <v>634</v>
      </c>
      <c r="I146" s="93" t="s">
        <v>740</v>
      </c>
      <c r="J146" s="94" t="s">
        <v>728</v>
      </c>
      <c r="K146" s="95" t="s">
        <v>631</v>
      </c>
      <c r="L146" s="283">
        <v>1.9722222222222221E-2</v>
      </c>
      <c r="N146" s="286"/>
    </row>
    <row r="147" spans="1:14" s="3" customFormat="1" ht="12.75">
      <c r="A147" s="46"/>
      <c r="B147" s="6"/>
      <c r="C147" s="7"/>
      <c r="D147" s="20"/>
      <c r="E147" s="9"/>
      <c r="F147" s="17"/>
      <c r="G147" s="46"/>
      <c r="H147" s="26" t="s">
        <v>635</v>
      </c>
      <c r="I147" s="7" t="s">
        <v>886</v>
      </c>
      <c r="J147" s="8" t="s">
        <v>887</v>
      </c>
      <c r="K147" s="9" t="s">
        <v>730</v>
      </c>
      <c r="L147" s="27">
        <v>1768</v>
      </c>
    </row>
    <row r="148" spans="1:14" s="3" customFormat="1" ht="12.75">
      <c r="A148" s="46"/>
      <c r="B148" s="6"/>
      <c r="C148" s="7"/>
      <c r="D148" s="20"/>
      <c r="E148" s="9"/>
      <c r="F148" s="17"/>
      <c r="G148" s="46"/>
      <c r="H148" s="26" t="s">
        <v>636</v>
      </c>
      <c r="I148" s="7" t="s">
        <v>744</v>
      </c>
      <c r="J148" s="8" t="s">
        <v>745</v>
      </c>
      <c r="K148" s="9" t="s">
        <v>753</v>
      </c>
      <c r="L148" s="27">
        <v>1798</v>
      </c>
    </row>
    <row r="149" spans="1:14" s="3" customFormat="1" ht="12.75">
      <c r="A149" s="46"/>
      <c r="B149" s="6"/>
      <c r="C149" s="7"/>
      <c r="D149" s="20"/>
      <c r="E149" s="9"/>
      <c r="F149" s="17"/>
      <c r="G149" s="46"/>
      <c r="H149" s="26" t="s">
        <v>637</v>
      </c>
      <c r="I149" s="7" t="s">
        <v>744</v>
      </c>
      <c r="J149" s="8" t="s">
        <v>888</v>
      </c>
      <c r="K149" s="9" t="s">
        <v>753</v>
      </c>
      <c r="L149" s="27">
        <v>1832</v>
      </c>
    </row>
    <row r="150" spans="1:14" s="3" customFormat="1" ht="13.5" thickBot="1">
      <c r="A150" s="46"/>
      <c r="B150" s="6"/>
      <c r="C150" s="7"/>
      <c r="D150" s="20"/>
      <c r="E150" s="9"/>
      <c r="F150" s="17"/>
      <c r="G150" s="46"/>
      <c r="H150" s="26" t="s">
        <v>638</v>
      </c>
      <c r="I150" s="7" t="s">
        <v>879</v>
      </c>
      <c r="J150" s="8" t="s">
        <v>880</v>
      </c>
      <c r="K150" s="9" t="s">
        <v>752</v>
      </c>
      <c r="L150" s="27">
        <v>1852</v>
      </c>
    </row>
    <row r="151" spans="1:14" s="3" customFormat="1" ht="13.5" hidden="1" thickBot="1">
      <c r="A151" s="46"/>
      <c r="B151" s="6"/>
      <c r="C151" s="7"/>
      <c r="D151" s="20"/>
      <c r="E151" s="9"/>
      <c r="F151" s="17"/>
      <c r="G151" s="46"/>
      <c r="H151" s="26"/>
      <c r="I151" s="7"/>
      <c r="J151" s="8"/>
      <c r="K151" s="9"/>
      <c r="L151" s="27"/>
    </row>
    <row r="152" spans="1:14" s="3" customFormat="1" ht="12.75" hidden="1">
      <c r="A152" s="46"/>
      <c r="B152" s="6"/>
      <c r="C152" s="7"/>
      <c r="D152" s="20"/>
      <c r="E152" s="9"/>
      <c r="F152" s="17"/>
      <c r="G152" s="46"/>
      <c r="H152" s="26"/>
      <c r="I152" s="7"/>
      <c r="J152" s="8"/>
      <c r="K152" s="9"/>
      <c r="L152" s="27"/>
    </row>
    <row r="153" spans="1:14" s="3" customFormat="1" ht="12.75" hidden="1">
      <c r="A153" s="46"/>
      <c r="B153" s="6"/>
      <c r="C153" s="7"/>
      <c r="D153" s="20"/>
      <c r="E153" s="9"/>
      <c r="F153" s="17"/>
      <c r="G153" s="46"/>
      <c r="H153" s="26"/>
      <c r="I153" s="7"/>
      <c r="J153" s="8"/>
      <c r="K153" s="9"/>
      <c r="L153" s="27"/>
    </row>
    <row r="154" spans="1:14" s="3" customFormat="1" ht="12.75" hidden="1">
      <c r="A154" s="46"/>
      <c r="B154" s="6"/>
      <c r="C154" s="7"/>
      <c r="D154" s="20"/>
      <c r="E154" s="9"/>
      <c r="F154" s="17"/>
      <c r="G154" s="46"/>
      <c r="H154" s="26"/>
      <c r="I154" s="7"/>
      <c r="J154" s="8"/>
      <c r="K154" s="9"/>
      <c r="L154" s="27"/>
    </row>
    <row r="155" spans="1:14" s="3" customFormat="1" ht="12.75" hidden="1">
      <c r="A155" s="46"/>
      <c r="B155" s="6"/>
      <c r="C155" s="7"/>
      <c r="D155" s="20"/>
      <c r="E155" s="9"/>
      <c r="F155" s="17"/>
      <c r="G155" s="46"/>
      <c r="H155" s="26"/>
      <c r="I155" s="7"/>
      <c r="J155" s="8"/>
      <c r="K155" s="9"/>
      <c r="L155" s="27"/>
    </row>
    <row r="156" spans="1:14" s="3" customFormat="1" ht="12.75" hidden="1">
      <c r="A156" s="46"/>
      <c r="B156" s="6"/>
      <c r="C156" s="7"/>
      <c r="D156" s="20"/>
      <c r="E156" s="9"/>
      <c r="F156" s="17"/>
      <c r="G156" s="46"/>
      <c r="H156" s="26"/>
      <c r="I156" s="7"/>
      <c r="J156" s="8"/>
      <c r="K156" s="9"/>
      <c r="L156" s="27"/>
    </row>
    <row r="157" spans="1:14" s="3" customFormat="1" ht="12.75" hidden="1">
      <c r="A157" s="46"/>
      <c r="B157" s="6"/>
      <c r="C157" s="7"/>
      <c r="D157" s="20"/>
      <c r="E157" s="9"/>
      <c r="F157" s="17"/>
      <c r="G157" s="46"/>
      <c r="H157" s="26"/>
      <c r="I157" s="7"/>
      <c r="J157" s="8"/>
      <c r="K157" s="9"/>
      <c r="L157" s="27"/>
    </row>
    <row r="158" spans="1:14" s="3" customFormat="1" ht="12.75" hidden="1">
      <c r="A158" s="46"/>
      <c r="B158" s="6"/>
      <c r="C158" s="7"/>
      <c r="D158" s="21"/>
      <c r="E158" s="9"/>
      <c r="F158" s="17"/>
      <c r="G158" s="46"/>
      <c r="H158" s="26"/>
      <c r="I158" s="7"/>
      <c r="J158" s="7"/>
      <c r="K158" s="9"/>
      <c r="L158" s="27"/>
    </row>
    <row r="159" spans="1:14" s="3" customFormat="1" ht="12.75" hidden="1">
      <c r="A159" s="46"/>
      <c r="B159" s="6"/>
      <c r="C159" s="7"/>
      <c r="D159" s="21"/>
      <c r="E159" s="9"/>
      <c r="F159" s="17"/>
      <c r="G159" s="46"/>
      <c r="H159" s="26"/>
      <c r="I159" s="7"/>
      <c r="J159" s="7"/>
      <c r="K159" s="9"/>
      <c r="L159" s="27"/>
    </row>
    <row r="160" spans="1:14" s="3" customFormat="1" ht="12.75" hidden="1">
      <c r="A160" s="46"/>
      <c r="B160" s="6"/>
      <c r="C160" s="7"/>
      <c r="D160" s="21"/>
      <c r="E160" s="9"/>
      <c r="F160" s="17"/>
      <c r="G160" s="46"/>
      <c r="H160" s="26"/>
      <c r="I160" s="7"/>
      <c r="J160" s="7"/>
      <c r="K160" s="9"/>
      <c r="L160" s="27"/>
    </row>
    <row r="161" spans="1:14" s="3" customFormat="1" ht="12.75" hidden="1">
      <c r="A161" s="46"/>
      <c r="B161" s="6"/>
      <c r="C161" s="7"/>
      <c r="D161" s="21"/>
      <c r="E161" s="9"/>
      <c r="F161" s="17"/>
      <c r="G161" s="46"/>
      <c r="H161" s="26"/>
      <c r="I161" s="7"/>
      <c r="J161" s="7"/>
      <c r="K161" s="9"/>
      <c r="L161" s="27"/>
    </row>
    <row r="162" spans="1:14" s="3" customFormat="1" ht="12.75" hidden="1">
      <c r="A162" s="46"/>
      <c r="B162" s="6"/>
      <c r="C162" s="7"/>
      <c r="D162" s="21"/>
      <c r="E162" s="9"/>
      <c r="F162" s="17"/>
      <c r="G162" s="46"/>
      <c r="H162" s="26"/>
      <c r="I162" s="7"/>
      <c r="J162" s="7"/>
      <c r="K162" s="9"/>
      <c r="L162" s="27"/>
    </row>
    <row r="163" spans="1:14" s="3" customFormat="1" ht="13.5" hidden="1" thickBot="1">
      <c r="A163" s="46"/>
      <c r="B163" s="19"/>
      <c r="C163" s="10"/>
      <c r="D163" s="22"/>
      <c r="E163" s="11"/>
      <c r="F163" s="18"/>
      <c r="G163" s="46"/>
      <c r="H163" s="28"/>
      <c r="I163" s="29"/>
      <c r="J163" s="29"/>
      <c r="K163" s="30"/>
      <c r="L163" s="31"/>
    </row>
    <row r="164" spans="1:14" s="3" customFormat="1" ht="12.75" thickTop="1">
      <c r="A164" s="46"/>
      <c r="B164" s="47"/>
      <c r="C164" s="47"/>
      <c r="D164" s="47"/>
      <c r="E164" s="47"/>
      <c r="F164" s="47"/>
      <c r="G164" s="46"/>
      <c r="H164" s="48"/>
      <c r="I164" s="48"/>
      <c r="J164" s="48"/>
      <c r="K164" s="48"/>
      <c r="L164" s="48"/>
    </row>
    <row r="165" spans="1:14" s="3" customFormat="1" ht="21" thickBot="1">
      <c r="A165" s="35"/>
      <c r="B165" s="893" t="s">
        <v>774</v>
      </c>
      <c r="C165" s="893"/>
      <c r="D165" s="193" t="s">
        <v>724</v>
      </c>
      <c r="E165" s="902" t="s">
        <v>723</v>
      </c>
      <c r="F165" s="902"/>
      <c r="G165" s="42"/>
      <c r="H165" s="893" t="s">
        <v>775</v>
      </c>
      <c r="I165" s="893" t="s">
        <v>775</v>
      </c>
      <c r="J165" s="193" t="s">
        <v>724</v>
      </c>
      <c r="K165" s="902" t="s">
        <v>725</v>
      </c>
      <c r="L165" s="902"/>
    </row>
    <row r="166" spans="1:14" s="3" customFormat="1" ht="13.5" customHeight="1" thickTop="1" thickBot="1">
      <c r="A166" s="35"/>
      <c r="B166" s="898" t="s">
        <v>722</v>
      </c>
      <c r="C166" s="899"/>
      <c r="D166" s="45"/>
      <c r="E166" s="45"/>
      <c r="F166" s="45"/>
      <c r="G166" s="35"/>
      <c r="H166" s="898" t="s">
        <v>722</v>
      </c>
      <c r="I166" s="899"/>
      <c r="J166" s="45"/>
      <c r="K166" s="45"/>
      <c r="L166" s="45"/>
    </row>
    <row r="167" spans="1:14" s="3" customFormat="1" ht="16.5" thickTop="1" thickBot="1">
      <c r="A167" s="46"/>
      <c r="B167" s="900"/>
      <c r="C167" s="901"/>
      <c r="D167" s="32"/>
      <c r="E167" s="33" t="s">
        <v>647</v>
      </c>
      <c r="F167" s="34">
        <f>COUNTA(D169:D188)</f>
        <v>4</v>
      </c>
      <c r="G167" s="46"/>
      <c r="H167" s="900"/>
      <c r="I167" s="901"/>
      <c r="J167" s="32"/>
      <c r="K167" s="33" t="s">
        <v>647</v>
      </c>
      <c r="L167" s="34">
        <f>COUNTA(J169:J188)</f>
        <v>4</v>
      </c>
    </row>
    <row r="168" spans="1:14" s="3" customFormat="1">
      <c r="A168" s="46"/>
      <c r="B168" s="24" t="s">
        <v>628</v>
      </c>
      <c r="C168" s="23" t="s">
        <v>624</v>
      </c>
      <c r="D168" s="4" t="s">
        <v>625</v>
      </c>
      <c r="E168" s="4" t="s">
        <v>626</v>
      </c>
      <c r="F168" s="25" t="s">
        <v>646</v>
      </c>
      <c r="G168" s="46"/>
      <c r="H168" s="24" t="s">
        <v>628</v>
      </c>
      <c r="I168" s="23" t="s">
        <v>624</v>
      </c>
      <c r="J168" s="4" t="s">
        <v>625</v>
      </c>
      <c r="K168" s="4" t="s">
        <v>626</v>
      </c>
      <c r="L168" s="25" t="s">
        <v>646</v>
      </c>
    </row>
    <row r="169" spans="1:14" s="3" customFormat="1">
      <c r="A169" s="46"/>
      <c r="B169" s="100" t="s">
        <v>632</v>
      </c>
      <c r="C169" s="83" t="s">
        <v>731</v>
      </c>
      <c r="D169" s="84" t="s">
        <v>895</v>
      </c>
      <c r="E169" s="85" t="s">
        <v>663</v>
      </c>
      <c r="F169" s="281">
        <v>2.0254629629629629E-2</v>
      </c>
      <c r="G169" s="285"/>
      <c r="H169" s="100" t="s">
        <v>632</v>
      </c>
      <c r="I169" s="83" t="s">
        <v>669</v>
      </c>
      <c r="J169" s="84" t="s">
        <v>733</v>
      </c>
      <c r="K169" s="85" t="s">
        <v>659</v>
      </c>
      <c r="L169" s="281">
        <v>2.0578703703703703E-2</v>
      </c>
      <c r="N169" s="286"/>
    </row>
    <row r="170" spans="1:14" s="3" customFormat="1">
      <c r="A170" s="46"/>
      <c r="B170" s="102" t="s">
        <v>633</v>
      </c>
      <c r="C170" s="88" t="s">
        <v>866</v>
      </c>
      <c r="D170" s="89" t="s">
        <v>896</v>
      </c>
      <c r="E170" s="90" t="s">
        <v>753</v>
      </c>
      <c r="F170" s="282">
        <v>2.0439814814814817E-2</v>
      </c>
      <c r="G170" s="285"/>
      <c r="H170" s="102" t="s">
        <v>633</v>
      </c>
      <c r="I170" s="88" t="s">
        <v>889</v>
      </c>
      <c r="J170" s="89" t="s">
        <v>890</v>
      </c>
      <c r="K170" s="90" t="s">
        <v>753</v>
      </c>
      <c r="L170" s="282">
        <v>2.0925925925925928E-2</v>
      </c>
      <c r="N170" s="286"/>
    </row>
    <row r="171" spans="1:14" s="3" customFormat="1">
      <c r="A171" s="46"/>
      <c r="B171" s="104" t="s">
        <v>634</v>
      </c>
      <c r="C171" s="93" t="s">
        <v>669</v>
      </c>
      <c r="D171" s="94" t="s">
        <v>728</v>
      </c>
      <c r="E171" s="95" t="s">
        <v>663</v>
      </c>
      <c r="F171" s="283">
        <v>2.4641203703703703E-2</v>
      </c>
      <c r="G171" s="285"/>
      <c r="H171" s="104" t="s">
        <v>634</v>
      </c>
      <c r="I171" s="93" t="s">
        <v>891</v>
      </c>
      <c r="J171" s="94" t="s">
        <v>892</v>
      </c>
      <c r="K171" s="95" t="s">
        <v>663</v>
      </c>
      <c r="L171" s="283">
        <v>2.1851851851851848E-2</v>
      </c>
      <c r="N171" s="286"/>
    </row>
    <row r="172" spans="1:14" s="3" customFormat="1" ht="12.75" thickBot="1">
      <c r="A172" s="46"/>
      <c r="B172" s="26" t="s">
        <v>635</v>
      </c>
      <c r="C172" s="7" t="s">
        <v>897</v>
      </c>
      <c r="D172" s="8" t="s">
        <v>898</v>
      </c>
      <c r="E172" s="9" t="s">
        <v>834</v>
      </c>
      <c r="F172" s="27">
        <v>2306</v>
      </c>
      <c r="G172" s="46"/>
      <c r="H172" s="26" t="s">
        <v>635</v>
      </c>
      <c r="I172" s="7" t="s">
        <v>669</v>
      </c>
      <c r="J172" s="8" t="s">
        <v>893</v>
      </c>
      <c r="K172" s="9" t="s">
        <v>894</v>
      </c>
      <c r="L172" s="27">
        <v>2010</v>
      </c>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8"/>
      <c r="E181" s="9"/>
      <c r="F181" s="27"/>
      <c r="G181" s="46"/>
      <c r="H181" s="26"/>
      <c r="I181" s="7"/>
      <c r="J181" s="8"/>
      <c r="K181" s="9"/>
      <c r="L181" s="27"/>
    </row>
    <row r="182" spans="1:12" s="3" customFormat="1" hidden="1">
      <c r="A182" s="46"/>
      <c r="B182" s="26"/>
      <c r="C182" s="7"/>
      <c r="D182" s="8"/>
      <c r="E182" s="9"/>
      <c r="F182" s="27"/>
      <c r="G182" s="46"/>
      <c r="H182" s="26"/>
      <c r="I182" s="7"/>
      <c r="J182" s="8"/>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idden="1">
      <c r="A186" s="46"/>
      <c r="B186" s="26"/>
      <c r="C186" s="7"/>
      <c r="D186" s="7"/>
      <c r="E186" s="9"/>
      <c r="F186" s="27"/>
      <c r="G186" s="46"/>
      <c r="H186" s="26"/>
      <c r="I186" s="7"/>
      <c r="J186" s="7"/>
      <c r="K186" s="9"/>
      <c r="L186" s="27"/>
    </row>
    <row r="187" spans="1:12" s="3" customFormat="1" hidden="1">
      <c r="A187" s="46"/>
      <c r="B187" s="26"/>
      <c r="C187" s="7"/>
      <c r="D187" s="7"/>
      <c r="E187" s="9"/>
      <c r="F187" s="27"/>
      <c r="G187" s="46"/>
      <c r="H187" s="26"/>
      <c r="I187" s="7"/>
      <c r="J187" s="7"/>
      <c r="K187" s="9"/>
      <c r="L187" s="27"/>
    </row>
    <row r="188" spans="1:12" s="3" customFormat="1" ht="12.75" hidden="1" thickBot="1">
      <c r="A188" s="46"/>
      <c r="B188" s="28"/>
      <c r="C188" s="29"/>
      <c r="D188" s="29"/>
      <c r="E188" s="30"/>
      <c r="F188" s="31"/>
      <c r="G188" s="46"/>
      <c r="H188" s="28"/>
      <c r="I188" s="29"/>
      <c r="J188" s="29"/>
      <c r="K188" s="30"/>
      <c r="L188" s="31"/>
    </row>
    <row r="189" spans="1:12" s="3" customFormat="1" ht="12.75" thickTop="1">
      <c r="A189" s="46"/>
      <c r="B189" s="48"/>
      <c r="C189" s="48"/>
      <c r="D189" s="48"/>
      <c r="E189" s="48"/>
      <c r="F189" s="48"/>
      <c r="G189" s="46"/>
      <c r="H189" s="48"/>
      <c r="I189" s="48"/>
      <c r="J189" s="48"/>
      <c r="K189" s="48"/>
      <c r="L189" s="48"/>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B16:C17"/>
    <mergeCell ref="H16:I17"/>
    <mergeCell ref="B90:C90"/>
    <mergeCell ref="F90:I90"/>
    <mergeCell ref="B40:C40"/>
    <mergeCell ref="F40:I40"/>
    <mergeCell ref="B65:C65"/>
    <mergeCell ref="F65:I65"/>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1"/>
  <sheetViews>
    <sheetView workbookViewId="0">
      <selection activeCell="N1" sqref="N1"/>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7.710937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05" t="s">
        <v>899</v>
      </c>
      <c r="B1" s="905"/>
      <c r="C1" s="905"/>
      <c r="D1" s="905"/>
      <c r="E1" s="905"/>
      <c r="F1" s="905"/>
      <c r="G1" s="905"/>
      <c r="H1" s="905"/>
      <c r="I1" s="905"/>
      <c r="J1" s="905"/>
      <c r="K1" s="905"/>
      <c r="L1" s="905"/>
      <c r="M1" s="905"/>
    </row>
    <row r="2" spans="1:13" ht="7.5" customHeight="1">
      <c r="A2" s="191"/>
      <c r="B2" s="191"/>
      <c r="C2" s="191"/>
      <c r="D2" s="191"/>
      <c r="E2" s="191"/>
      <c r="F2" s="191"/>
      <c r="G2" s="191"/>
      <c r="H2" s="191"/>
      <c r="I2" s="191"/>
      <c r="J2" s="191"/>
      <c r="K2" s="191"/>
      <c r="L2" s="191"/>
      <c r="M2" s="191"/>
    </row>
    <row r="3" spans="1:13" ht="7.5" customHeight="1">
      <c r="A3" s="36"/>
      <c r="B3" s="37"/>
      <c r="C3" s="37"/>
      <c r="D3" s="37"/>
      <c r="E3" s="37"/>
      <c r="F3" s="37"/>
      <c r="G3" s="37"/>
      <c r="H3" s="37"/>
      <c r="I3" s="37"/>
      <c r="J3" s="37"/>
      <c r="K3" s="37"/>
      <c r="L3" s="37"/>
      <c r="M3" s="35"/>
    </row>
    <row r="4" spans="1:13" ht="21" customHeight="1">
      <c r="A4" s="191"/>
      <c r="B4" s="191"/>
      <c r="C4" s="191"/>
      <c r="D4" s="38"/>
      <c r="E4" s="38"/>
      <c r="F4" s="914">
        <v>35525</v>
      </c>
      <c r="G4" s="914"/>
      <c r="H4" s="38"/>
      <c r="I4" s="38"/>
      <c r="J4" s="38"/>
      <c r="K4" s="38"/>
      <c r="L4" s="38"/>
      <c r="M4" s="35"/>
    </row>
    <row r="5" spans="1:13" ht="15">
      <c r="B5" s="190" t="s">
        <v>619</v>
      </c>
      <c r="C5" s="191"/>
      <c r="D5" s="35"/>
      <c r="E5" s="35"/>
      <c r="F5" s="914"/>
      <c r="G5" s="914"/>
      <c r="H5" s="35"/>
      <c r="I5" s="35"/>
      <c r="J5" s="35"/>
      <c r="K5" s="35"/>
      <c r="L5" s="35"/>
      <c r="M5" s="35"/>
    </row>
    <row r="6" spans="1:13" ht="7.5" customHeight="1">
      <c r="A6" s="191"/>
      <c r="B6" s="191"/>
      <c r="C6" s="191"/>
      <c r="D6" s="35"/>
      <c r="E6" s="35"/>
      <c r="F6" s="35"/>
      <c r="G6" s="35"/>
      <c r="H6" s="35"/>
      <c r="I6" s="35"/>
      <c r="J6" s="35"/>
      <c r="K6" s="35"/>
      <c r="L6" s="35"/>
      <c r="M6" s="35"/>
    </row>
    <row r="7" spans="1:13">
      <c r="A7" s="191"/>
      <c r="B7" s="191"/>
      <c r="C7" s="191"/>
      <c r="D7" s="35"/>
      <c r="E7" s="35"/>
      <c r="F7" s="902">
        <f>statistika!G33</f>
        <v>161</v>
      </c>
      <c r="G7" s="902"/>
      <c r="H7" s="35"/>
      <c r="I7" s="35"/>
      <c r="J7" s="35"/>
      <c r="K7" s="35"/>
      <c r="L7" s="35"/>
      <c r="M7" s="35"/>
    </row>
    <row r="8" spans="1:13" ht="14.25">
      <c r="B8" s="192" t="s">
        <v>620</v>
      </c>
      <c r="C8" s="191"/>
      <c r="D8" s="35"/>
      <c r="E8" s="35"/>
      <c r="F8" s="902"/>
      <c r="G8" s="902"/>
      <c r="H8" s="35"/>
      <c r="I8" s="35"/>
      <c r="J8" s="35"/>
      <c r="K8" s="35"/>
      <c r="L8" s="35"/>
      <c r="M8" s="35"/>
    </row>
    <row r="9" spans="1:13">
      <c r="A9" s="191"/>
      <c r="B9" s="191"/>
      <c r="C9" s="191"/>
      <c r="D9" s="35"/>
      <c r="E9" s="35"/>
      <c r="F9" s="35"/>
      <c r="G9" s="35"/>
      <c r="H9" s="35"/>
      <c r="I9" s="35"/>
      <c r="J9" s="35"/>
      <c r="K9" s="35"/>
      <c r="L9" s="35"/>
      <c r="M9" s="35"/>
    </row>
    <row r="10" spans="1:13" ht="6" customHeight="1">
      <c r="A10" s="191"/>
      <c r="B10" s="191"/>
      <c r="C10" s="191"/>
      <c r="D10" s="35"/>
      <c r="E10" s="35"/>
      <c r="F10" s="35"/>
      <c r="G10" s="35"/>
      <c r="H10" s="35"/>
      <c r="I10" s="35"/>
      <c r="J10" s="35"/>
      <c r="K10" s="35"/>
      <c r="L10" s="35"/>
      <c r="M10" s="35"/>
    </row>
    <row r="11" spans="1:13" ht="15">
      <c r="A11" s="190"/>
      <c r="B11" s="191"/>
      <c r="C11" s="191"/>
      <c r="D11" s="35"/>
      <c r="E11" s="35"/>
      <c r="F11" s="35"/>
      <c r="G11" s="35"/>
      <c r="H11" s="35"/>
      <c r="I11" s="35"/>
      <c r="J11" s="35"/>
      <c r="K11" s="35"/>
      <c r="L11" s="35"/>
      <c r="M11" s="35"/>
    </row>
    <row r="12" spans="1:13" ht="5.25" customHeight="1">
      <c r="A12" s="191"/>
      <c r="B12" s="191"/>
      <c r="C12" s="191"/>
      <c r="D12" s="35"/>
      <c r="E12" s="35"/>
      <c r="F12" s="35"/>
      <c r="G12" s="35"/>
      <c r="H12" s="35"/>
      <c r="I12" s="35"/>
      <c r="J12" s="35"/>
      <c r="K12" s="35"/>
      <c r="L12" s="35"/>
      <c r="M12" s="35"/>
    </row>
    <row r="13" spans="1:13" ht="34.5" customHeight="1" thickBot="1">
      <c r="A13" s="191"/>
      <c r="B13" s="893" t="s">
        <v>768</v>
      </c>
      <c r="C13" s="893"/>
      <c r="D13" s="35"/>
      <c r="E13" s="193" t="s">
        <v>627</v>
      </c>
      <c r="F13" s="902" t="s">
        <v>622</v>
      </c>
      <c r="G13" s="902"/>
      <c r="H13" s="902"/>
      <c r="I13" s="902"/>
      <c r="J13" s="35"/>
      <c r="K13" s="893" t="s">
        <v>627</v>
      </c>
      <c r="L13" s="893"/>
      <c r="M13" s="35"/>
    </row>
    <row r="14" spans="1:13" ht="5.25" customHeight="1" thickTop="1" thickBot="1">
      <c r="A14" s="35"/>
      <c r="B14" s="894" t="s">
        <v>623</v>
      </c>
      <c r="C14" s="895"/>
      <c r="D14" s="43"/>
      <c r="E14" s="44"/>
      <c r="F14" s="44"/>
      <c r="G14" s="35"/>
      <c r="H14" s="898" t="s">
        <v>654</v>
      </c>
      <c r="I14" s="899"/>
      <c r="J14" s="45"/>
      <c r="K14" s="45"/>
      <c r="L14" s="45"/>
      <c r="M14" s="35"/>
    </row>
    <row r="15" spans="1:13" s="3" customFormat="1" ht="16.5" thickTop="1" thickBot="1">
      <c r="A15" s="46"/>
      <c r="B15" s="896"/>
      <c r="C15" s="897"/>
      <c r="D15" s="14"/>
      <c r="E15" s="12" t="s">
        <v>647</v>
      </c>
      <c r="F15" s="13">
        <f>COUNTA(D17:D36)</f>
        <v>6</v>
      </c>
      <c r="G15" s="46"/>
      <c r="H15" s="900"/>
      <c r="I15" s="901"/>
      <c r="J15" s="32"/>
      <c r="K15" s="33" t="s">
        <v>647</v>
      </c>
      <c r="L15" s="34">
        <f>COUNTA(J17:J36)</f>
        <v>13</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920</v>
      </c>
      <c r="D17" s="84" t="s">
        <v>921</v>
      </c>
      <c r="E17" s="85" t="s">
        <v>659</v>
      </c>
      <c r="F17" s="278">
        <v>1.0324074074074074E-3</v>
      </c>
      <c r="G17" s="285"/>
      <c r="H17" s="100" t="s">
        <v>632</v>
      </c>
      <c r="I17" s="83" t="s">
        <v>666</v>
      </c>
      <c r="J17" s="84" t="s">
        <v>821</v>
      </c>
      <c r="K17" s="85" t="s">
        <v>679</v>
      </c>
      <c r="L17" s="281">
        <v>9.745370370370371E-4</v>
      </c>
      <c r="M17" s="46"/>
      <c r="N17" s="286"/>
    </row>
    <row r="18" spans="1:14" s="3" customFormat="1">
      <c r="A18" s="46"/>
      <c r="B18" s="87" t="s">
        <v>633</v>
      </c>
      <c r="C18" s="88" t="s">
        <v>692</v>
      </c>
      <c r="D18" s="89" t="s">
        <v>922</v>
      </c>
      <c r="E18" s="90" t="s">
        <v>679</v>
      </c>
      <c r="F18" s="279">
        <v>1.0590277777777777E-3</v>
      </c>
      <c r="G18" s="285"/>
      <c r="H18" s="102" t="s">
        <v>633</v>
      </c>
      <c r="I18" s="88" t="s">
        <v>707</v>
      </c>
      <c r="J18" s="89" t="s">
        <v>957</v>
      </c>
      <c r="K18" s="90" t="s">
        <v>802</v>
      </c>
      <c r="L18" s="282">
        <v>1.0023148148148148E-3</v>
      </c>
      <c r="M18" s="46"/>
      <c r="N18" s="286"/>
    </row>
    <row r="19" spans="1:14" s="3" customFormat="1">
      <c r="A19" s="46"/>
      <c r="B19" s="92" t="s">
        <v>634</v>
      </c>
      <c r="C19" s="93" t="s">
        <v>923</v>
      </c>
      <c r="D19" s="94" t="s">
        <v>924</v>
      </c>
      <c r="E19" s="95" t="s">
        <v>631</v>
      </c>
      <c r="F19" s="280">
        <v>1.0937500000000001E-3</v>
      </c>
      <c r="G19" s="285"/>
      <c r="H19" s="104" t="s">
        <v>634</v>
      </c>
      <c r="I19" s="93" t="s">
        <v>710</v>
      </c>
      <c r="J19" s="94" t="s">
        <v>797</v>
      </c>
      <c r="K19" s="95" t="s">
        <v>679</v>
      </c>
      <c r="L19" s="283">
        <v>1.0069444444444444E-3</v>
      </c>
      <c r="M19" s="46"/>
      <c r="N19" s="286"/>
    </row>
    <row r="20" spans="1:14" s="3" customFormat="1">
      <c r="A20" s="46"/>
      <c r="B20" s="6" t="s">
        <v>635</v>
      </c>
      <c r="C20" s="7" t="s">
        <v>925</v>
      </c>
      <c r="D20" s="8" t="s">
        <v>926</v>
      </c>
      <c r="E20" s="9" t="s">
        <v>930</v>
      </c>
      <c r="F20" s="17">
        <v>95.4</v>
      </c>
      <c r="G20" s="46"/>
      <c r="H20" s="26" t="s">
        <v>635</v>
      </c>
      <c r="I20" s="7" t="s">
        <v>711</v>
      </c>
      <c r="J20" s="8" t="s">
        <v>820</v>
      </c>
      <c r="K20" s="9" t="s">
        <v>659</v>
      </c>
      <c r="L20" s="27">
        <v>89</v>
      </c>
      <c r="M20" s="46"/>
    </row>
    <row r="21" spans="1:14" s="3" customFormat="1">
      <c r="A21" s="46"/>
      <c r="B21" s="6" t="s">
        <v>636</v>
      </c>
      <c r="C21" s="7" t="s">
        <v>927</v>
      </c>
      <c r="D21" s="8" t="s">
        <v>928</v>
      </c>
      <c r="E21" s="9" t="s">
        <v>802</v>
      </c>
      <c r="F21" s="17">
        <v>101</v>
      </c>
      <c r="G21" s="46"/>
      <c r="H21" s="26" t="s">
        <v>636</v>
      </c>
      <c r="I21" s="7" t="s">
        <v>790</v>
      </c>
      <c r="J21" s="8" t="s">
        <v>958</v>
      </c>
      <c r="K21" s="9" t="s">
        <v>930</v>
      </c>
      <c r="L21" s="27">
        <v>89.5</v>
      </c>
      <c r="M21" s="46"/>
    </row>
    <row r="22" spans="1:14" s="3" customFormat="1">
      <c r="A22" s="46"/>
      <c r="B22" s="6" t="s">
        <v>637</v>
      </c>
      <c r="C22" s="7" t="s">
        <v>830</v>
      </c>
      <c r="D22" s="8" t="s">
        <v>929</v>
      </c>
      <c r="E22" s="9" t="s">
        <v>930</v>
      </c>
      <c r="F22" s="17">
        <v>109</v>
      </c>
      <c r="G22" s="46"/>
      <c r="H22" s="26" t="s">
        <v>637</v>
      </c>
      <c r="I22" s="7" t="s">
        <v>812</v>
      </c>
      <c r="J22" s="8" t="s">
        <v>959</v>
      </c>
      <c r="K22" s="9" t="s">
        <v>679</v>
      </c>
      <c r="L22" s="27">
        <v>90</v>
      </c>
      <c r="M22" s="46"/>
    </row>
    <row r="23" spans="1:14" s="3" customFormat="1" ht="12.75">
      <c r="A23" s="46"/>
      <c r="B23" s="6"/>
      <c r="C23" s="7"/>
      <c r="D23" s="20"/>
      <c r="E23" s="9"/>
      <c r="F23" s="17"/>
      <c r="G23" s="46"/>
      <c r="H23" s="26" t="s">
        <v>638</v>
      </c>
      <c r="I23" s="7" t="s">
        <v>790</v>
      </c>
      <c r="J23" s="8" t="s">
        <v>960</v>
      </c>
      <c r="K23" s="9" t="s">
        <v>930</v>
      </c>
      <c r="L23" s="27">
        <v>95</v>
      </c>
      <c r="M23" s="46"/>
    </row>
    <row r="24" spans="1:14" s="3" customFormat="1" ht="12.75">
      <c r="A24" s="46"/>
      <c r="B24" s="6"/>
      <c r="C24" s="7"/>
      <c r="D24" s="20"/>
      <c r="E24" s="9"/>
      <c r="F24" s="17"/>
      <c r="G24" s="46"/>
      <c r="H24" s="26" t="s">
        <v>639</v>
      </c>
      <c r="I24" s="7" t="s">
        <v>707</v>
      </c>
      <c r="J24" s="8" t="s">
        <v>961</v>
      </c>
      <c r="K24" s="9" t="s">
        <v>930</v>
      </c>
      <c r="L24" s="27"/>
      <c r="M24" s="46"/>
    </row>
    <row r="25" spans="1:14" s="3" customFormat="1" ht="12.75">
      <c r="A25" s="46"/>
      <c r="B25" s="6"/>
      <c r="C25" s="7"/>
      <c r="D25" s="20"/>
      <c r="E25" s="9"/>
      <c r="F25" s="17"/>
      <c r="G25" s="46"/>
      <c r="H25" s="26" t="s">
        <v>640</v>
      </c>
      <c r="I25" s="7" t="s">
        <v>731</v>
      </c>
      <c r="J25" s="8" t="s">
        <v>852</v>
      </c>
      <c r="K25" s="9" t="s">
        <v>930</v>
      </c>
      <c r="L25" s="27"/>
      <c r="M25" s="46"/>
    </row>
    <row r="26" spans="1:14" s="3" customFormat="1" ht="12.75">
      <c r="A26" s="46"/>
      <c r="B26" s="6"/>
      <c r="C26" s="7"/>
      <c r="D26" s="20"/>
      <c r="E26" s="9"/>
      <c r="F26" s="17"/>
      <c r="G26" s="46"/>
      <c r="H26" s="26" t="s">
        <v>641</v>
      </c>
      <c r="I26" s="7" t="s">
        <v>742</v>
      </c>
      <c r="J26" s="8" t="s">
        <v>962</v>
      </c>
      <c r="K26" s="9" t="s">
        <v>802</v>
      </c>
      <c r="L26" s="27"/>
      <c r="M26" s="46"/>
    </row>
    <row r="27" spans="1:14" s="3" customFormat="1" ht="12.75">
      <c r="A27" s="46"/>
      <c r="B27" s="6"/>
      <c r="C27" s="7"/>
      <c r="D27" s="20"/>
      <c r="E27" s="9"/>
      <c r="F27" s="17"/>
      <c r="G27" s="46"/>
      <c r="H27" s="26" t="s">
        <v>642</v>
      </c>
      <c r="I27" s="7" t="s">
        <v>798</v>
      </c>
      <c r="J27" s="8" t="s">
        <v>795</v>
      </c>
      <c r="K27" s="9" t="s">
        <v>930</v>
      </c>
      <c r="L27" s="27"/>
      <c r="M27" s="46"/>
    </row>
    <row r="28" spans="1:14" s="3" customFormat="1" ht="12.75">
      <c r="A28" s="46"/>
      <c r="B28" s="6"/>
      <c r="C28" s="7"/>
      <c r="D28" s="20"/>
      <c r="E28" s="9"/>
      <c r="F28" s="17"/>
      <c r="G28" s="46"/>
      <c r="H28" s="26" t="s">
        <v>643</v>
      </c>
      <c r="I28" s="7" t="s">
        <v>963</v>
      </c>
      <c r="J28" s="8" t="s">
        <v>964</v>
      </c>
      <c r="K28" s="9" t="s">
        <v>631</v>
      </c>
      <c r="L28" s="27"/>
      <c r="M28" s="46"/>
    </row>
    <row r="29" spans="1:14" s="3" customFormat="1" ht="13.5" thickBot="1">
      <c r="A29" s="46"/>
      <c r="B29" s="6"/>
      <c r="C29" s="7"/>
      <c r="D29" s="20"/>
      <c r="E29" s="9"/>
      <c r="F29" s="17"/>
      <c r="G29" s="46"/>
      <c r="H29" s="26" t="s">
        <v>644</v>
      </c>
      <c r="I29" s="7" t="s">
        <v>785</v>
      </c>
      <c r="J29" s="8" t="s">
        <v>964</v>
      </c>
      <c r="K29" s="9" t="s">
        <v>631</v>
      </c>
      <c r="L29" s="27"/>
      <c r="M29" s="46"/>
    </row>
    <row r="30" spans="1:14" s="3" customFormat="1" ht="12.75" hidden="1">
      <c r="A30" s="46"/>
      <c r="B30" s="6"/>
      <c r="C30" s="7"/>
      <c r="D30" s="20"/>
      <c r="E30" s="9"/>
      <c r="F30" s="17"/>
      <c r="G30" s="46"/>
      <c r="H30" s="26"/>
      <c r="I30" s="7"/>
      <c r="J30" s="8"/>
      <c r="K30" s="9"/>
      <c r="L30" s="27"/>
      <c r="M30" s="46"/>
    </row>
    <row r="31" spans="1:14" s="3" customFormat="1" ht="12.75" hidden="1">
      <c r="A31" s="46"/>
      <c r="B31" s="6"/>
      <c r="C31" s="7"/>
      <c r="D31" s="21"/>
      <c r="E31" s="9"/>
      <c r="F31" s="17"/>
      <c r="G31" s="46"/>
      <c r="H31" s="26"/>
      <c r="I31" s="7"/>
      <c r="J31" s="7"/>
      <c r="K31" s="9"/>
      <c r="L31" s="27"/>
      <c r="M31" s="46"/>
    </row>
    <row r="32" spans="1:14" s="3" customFormat="1" ht="12.75" hidden="1">
      <c r="A32" s="46"/>
      <c r="B32" s="6"/>
      <c r="C32" s="7"/>
      <c r="D32" s="21"/>
      <c r="E32" s="9"/>
      <c r="F32" s="17"/>
      <c r="G32" s="46"/>
      <c r="H32" s="26"/>
      <c r="I32" s="7"/>
      <c r="J32" s="7"/>
      <c r="K32" s="9"/>
      <c r="L32" s="27"/>
      <c r="M32" s="46"/>
    </row>
    <row r="33" spans="1:14" s="3" customFormat="1" ht="12.75" hidden="1">
      <c r="A33" s="46"/>
      <c r="B33" s="6"/>
      <c r="C33" s="7"/>
      <c r="D33" s="21"/>
      <c r="E33" s="9"/>
      <c r="F33" s="17"/>
      <c r="G33" s="46"/>
      <c r="H33" s="26"/>
      <c r="I33" s="7"/>
      <c r="J33" s="7"/>
      <c r="K33" s="9"/>
      <c r="L33" s="27"/>
      <c r="M33" s="46"/>
    </row>
    <row r="34" spans="1:14" s="3" customFormat="1" ht="12.75" hidden="1">
      <c r="A34" s="46"/>
      <c r="B34" s="6"/>
      <c r="C34" s="7"/>
      <c r="D34" s="21"/>
      <c r="E34" s="9"/>
      <c r="F34" s="17"/>
      <c r="G34" s="46"/>
      <c r="H34" s="26"/>
      <c r="I34" s="7"/>
      <c r="J34" s="7"/>
      <c r="K34" s="9"/>
      <c r="L34" s="27"/>
      <c r="M34" s="46"/>
    </row>
    <row r="35" spans="1:14" s="3" customFormat="1" ht="12.75" hidden="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893" t="s">
        <v>769</v>
      </c>
      <c r="C38" s="893"/>
      <c r="D38" s="35"/>
      <c r="E38" s="193" t="s">
        <v>627</v>
      </c>
      <c r="F38" s="902" t="s">
        <v>676</v>
      </c>
      <c r="G38" s="902"/>
      <c r="H38" s="902"/>
      <c r="I38" s="902"/>
      <c r="J38" s="35"/>
      <c r="K38" s="893" t="s">
        <v>713</v>
      </c>
      <c r="L38" s="893"/>
      <c r="M38" s="35"/>
    </row>
    <row r="39" spans="1:14" ht="5.25" customHeight="1" thickTop="1" thickBot="1">
      <c r="A39" s="35"/>
      <c r="B39" s="894" t="s">
        <v>623</v>
      </c>
      <c r="C39" s="895"/>
      <c r="D39" s="43"/>
      <c r="E39" s="44"/>
      <c r="F39" s="44"/>
      <c r="G39" s="35"/>
      <c r="H39" s="898" t="s">
        <v>654</v>
      </c>
      <c r="I39" s="899"/>
      <c r="J39" s="45"/>
      <c r="K39" s="45"/>
      <c r="L39" s="45"/>
      <c r="M39" s="35"/>
    </row>
    <row r="40" spans="1:14" s="3" customFormat="1" ht="16.5" thickTop="1" thickBot="1">
      <c r="A40" s="46"/>
      <c r="B40" s="896"/>
      <c r="C40" s="897"/>
      <c r="D40" s="14"/>
      <c r="E40" s="12" t="s">
        <v>647</v>
      </c>
      <c r="F40" s="13">
        <f>COUNTA(D42:D61)</f>
        <v>13</v>
      </c>
      <c r="G40" s="46"/>
      <c r="H40" s="900"/>
      <c r="I40" s="901"/>
      <c r="J40" s="32"/>
      <c r="K40" s="33" t="s">
        <v>647</v>
      </c>
      <c r="L40" s="34">
        <f>COUNTA(J42:J61)</f>
        <v>16</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661</v>
      </c>
      <c r="D42" s="84" t="s">
        <v>965</v>
      </c>
      <c r="E42" s="85" t="s">
        <v>679</v>
      </c>
      <c r="F42" s="278">
        <v>9.0740740740740745E-4</v>
      </c>
      <c r="G42" s="285"/>
      <c r="H42" s="100" t="s">
        <v>632</v>
      </c>
      <c r="I42" s="83" t="s">
        <v>982</v>
      </c>
      <c r="J42" s="84" t="s">
        <v>983</v>
      </c>
      <c r="K42" s="85" t="s">
        <v>940</v>
      </c>
      <c r="L42" s="281">
        <v>1.9074074074074074E-3</v>
      </c>
      <c r="M42" s="46"/>
      <c r="N42" s="286"/>
    </row>
    <row r="43" spans="1:14" s="3" customFormat="1">
      <c r="A43" s="46"/>
      <c r="B43" s="87" t="s">
        <v>633</v>
      </c>
      <c r="C43" s="88" t="s">
        <v>696</v>
      </c>
      <c r="D43" s="89" t="s">
        <v>748</v>
      </c>
      <c r="E43" s="90" t="s">
        <v>631</v>
      </c>
      <c r="F43" s="279">
        <v>9.2939814814814827E-4</v>
      </c>
      <c r="G43" s="285"/>
      <c r="H43" s="102" t="s">
        <v>633</v>
      </c>
      <c r="I43" s="88" t="s">
        <v>984</v>
      </c>
      <c r="J43" s="89" t="s">
        <v>809</v>
      </c>
      <c r="K43" s="90" t="s">
        <v>659</v>
      </c>
      <c r="L43" s="282">
        <v>1.9583333333333336E-3</v>
      </c>
      <c r="M43" s="46"/>
      <c r="N43" s="286"/>
    </row>
    <row r="44" spans="1:14" s="3" customFormat="1">
      <c r="A44" s="46"/>
      <c r="B44" s="92" t="s">
        <v>634</v>
      </c>
      <c r="C44" s="93" t="s">
        <v>655</v>
      </c>
      <c r="D44" s="94" t="s">
        <v>656</v>
      </c>
      <c r="E44" s="95" t="s">
        <v>631</v>
      </c>
      <c r="F44" s="280">
        <v>9.3865740740740726E-4</v>
      </c>
      <c r="G44" s="285"/>
      <c r="H44" s="104" t="s">
        <v>634</v>
      </c>
      <c r="I44" s="93" t="s">
        <v>742</v>
      </c>
      <c r="J44" s="94" t="s">
        <v>985</v>
      </c>
      <c r="K44" s="95" t="s">
        <v>940</v>
      </c>
      <c r="L44" s="283">
        <v>1.9699074074074076E-3</v>
      </c>
      <c r="M44" s="46"/>
      <c r="N44" s="286"/>
    </row>
    <row r="45" spans="1:14" s="3" customFormat="1">
      <c r="A45" s="46"/>
      <c r="B45" s="6" t="s">
        <v>635</v>
      </c>
      <c r="C45" s="7" t="s">
        <v>966</v>
      </c>
      <c r="D45" s="8" t="s">
        <v>967</v>
      </c>
      <c r="E45" s="9" t="s">
        <v>659</v>
      </c>
      <c r="F45" s="17">
        <v>81.900000000000006</v>
      </c>
      <c r="G45" s="46"/>
      <c r="H45" s="26" t="s">
        <v>635</v>
      </c>
      <c r="I45" s="7" t="s">
        <v>669</v>
      </c>
      <c r="J45" s="8" t="s">
        <v>986</v>
      </c>
      <c r="K45" s="9" t="s">
        <v>940</v>
      </c>
      <c r="L45" s="27">
        <v>170.9</v>
      </c>
      <c r="M45" s="46"/>
    </row>
    <row r="46" spans="1:14" s="3" customFormat="1">
      <c r="A46" s="46"/>
      <c r="B46" s="6" t="s">
        <v>636</v>
      </c>
      <c r="C46" s="7" t="s">
        <v>763</v>
      </c>
      <c r="D46" s="8" t="s">
        <v>968</v>
      </c>
      <c r="E46" s="9" t="s">
        <v>753</v>
      </c>
      <c r="F46" s="17">
        <v>82.7</v>
      </c>
      <c r="G46" s="46"/>
      <c r="H46" s="26" t="s">
        <v>636</v>
      </c>
      <c r="I46" s="7" t="s">
        <v>987</v>
      </c>
      <c r="J46" s="8" t="s">
        <v>988</v>
      </c>
      <c r="K46" s="9" t="s">
        <v>940</v>
      </c>
      <c r="L46" s="27">
        <v>151.6</v>
      </c>
      <c r="M46" s="46"/>
    </row>
    <row r="47" spans="1:14" s="3" customFormat="1">
      <c r="A47" s="46"/>
      <c r="B47" s="6" t="s">
        <v>637</v>
      </c>
      <c r="C47" s="7" t="s">
        <v>682</v>
      </c>
      <c r="D47" s="8" t="s">
        <v>748</v>
      </c>
      <c r="E47" s="9" t="s">
        <v>631</v>
      </c>
      <c r="F47" s="17">
        <v>85.4</v>
      </c>
      <c r="G47" s="46"/>
      <c r="H47" s="26" t="s">
        <v>637</v>
      </c>
      <c r="I47" s="7" t="s">
        <v>742</v>
      </c>
      <c r="J47" s="8" t="s">
        <v>989</v>
      </c>
      <c r="K47" s="9" t="s">
        <v>802</v>
      </c>
      <c r="L47" s="27">
        <v>156</v>
      </c>
      <c r="M47" s="46"/>
    </row>
    <row r="48" spans="1:14" s="3" customFormat="1">
      <c r="A48" s="46"/>
      <c r="B48" s="6" t="s">
        <v>638</v>
      </c>
      <c r="C48" s="7" t="s">
        <v>969</v>
      </c>
      <c r="D48" s="8" t="s">
        <v>970</v>
      </c>
      <c r="E48" s="9" t="s">
        <v>631</v>
      </c>
      <c r="F48" s="17"/>
      <c r="G48" s="46"/>
      <c r="H48" s="26" t="s">
        <v>638</v>
      </c>
      <c r="I48" s="7" t="s">
        <v>669</v>
      </c>
      <c r="J48" s="8" t="s">
        <v>672</v>
      </c>
      <c r="K48" s="9" t="s">
        <v>631</v>
      </c>
      <c r="L48" s="27">
        <v>181.7</v>
      </c>
      <c r="M48" s="46"/>
    </row>
    <row r="49" spans="1:13" s="3" customFormat="1">
      <c r="A49" s="46"/>
      <c r="B49" s="6" t="s">
        <v>639</v>
      </c>
      <c r="C49" s="7" t="s">
        <v>971</v>
      </c>
      <c r="D49" s="8" t="s">
        <v>972</v>
      </c>
      <c r="E49" s="9" t="s">
        <v>930</v>
      </c>
      <c r="F49" s="17"/>
      <c r="G49" s="46"/>
      <c r="H49" s="26" t="s">
        <v>639</v>
      </c>
      <c r="I49" s="7" t="s">
        <v>793</v>
      </c>
      <c r="J49" s="8" t="s">
        <v>990</v>
      </c>
      <c r="K49" s="9" t="s">
        <v>631</v>
      </c>
      <c r="L49" s="27">
        <v>182.1</v>
      </c>
      <c r="M49" s="46"/>
    </row>
    <row r="50" spans="1:13" s="3" customFormat="1">
      <c r="A50" s="46"/>
      <c r="B50" s="6" t="s">
        <v>640</v>
      </c>
      <c r="C50" s="7" t="s">
        <v>973</v>
      </c>
      <c r="D50" s="8" t="s">
        <v>924</v>
      </c>
      <c r="E50" s="9" t="s">
        <v>631</v>
      </c>
      <c r="F50" s="17"/>
      <c r="G50" s="46"/>
      <c r="H50" s="26" t="s">
        <v>640</v>
      </c>
      <c r="I50" s="7" t="s">
        <v>738</v>
      </c>
      <c r="J50" s="8" t="s">
        <v>814</v>
      </c>
      <c r="K50" s="9" t="s">
        <v>930</v>
      </c>
      <c r="L50" s="27">
        <v>193.5</v>
      </c>
      <c r="M50" s="46"/>
    </row>
    <row r="51" spans="1:13" s="3" customFormat="1">
      <c r="A51" s="46"/>
      <c r="B51" s="6" t="s">
        <v>641</v>
      </c>
      <c r="C51" s="7" t="s">
        <v>974</v>
      </c>
      <c r="D51" s="8" t="s">
        <v>977</v>
      </c>
      <c r="E51" s="9" t="s">
        <v>930</v>
      </c>
      <c r="F51" s="17"/>
      <c r="G51" s="46"/>
      <c r="H51" s="26" t="s">
        <v>641</v>
      </c>
      <c r="I51" s="7" t="s">
        <v>701</v>
      </c>
      <c r="J51" s="8" t="s">
        <v>961</v>
      </c>
      <c r="K51" s="9" t="s">
        <v>930</v>
      </c>
      <c r="L51" s="27"/>
      <c r="M51" s="46"/>
    </row>
    <row r="52" spans="1:13" s="3" customFormat="1">
      <c r="A52" s="46"/>
      <c r="B52" s="6" t="s">
        <v>642</v>
      </c>
      <c r="C52" s="7" t="s">
        <v>975</v>
      </c>
      <c r="D52" s="8" t="s">
        <v>976</v>
      </c>
      <c r="E52" s="9" t="s">
        <v>753</v>
      </c>
      <c r="F52" s="17"/>
      <c r="G52" s="46"/>
      <c r="H52" s="26" t="s">
        <v>642</v>
      </c>
      <c r="I52" s="7" t="s">
        <v>991</v>
      </c>
      <c r="J52" s="8" t="s">
        <v>992</v>
      </c>
      <c r="K52" s="9" t="s">
        <v>753</v>
      </c>
      <c r="L52" s="27"/>
      <c r="M52" s="46"/>
    </row>
    <row r="53" spans="1:13" s="3" customFormat="1">
      <c r="A53" s="46"/>
      <c r="B53" s="6" t="s">
        <v>643</v>
      </c>
      <c r="C53" s="7" t="s">
        <v>978</v>
      </c>
      <c r="D53" s="8" t="s">
        <v>979</v>
      </c>
      <c r="E53" s="9" t="s">
        <v>802</v>
      </c>
      <c r="F53" s="17"/>
      <c r="G53" s="46"/>
      <c r="H53" s="26" t="s">
        <v>643</v>
      </c>
      <c r="I53" s="7" t="s">
        <v>993</v>
      </c>
      <c r="J53" s="8" t="s">
        <v>994</v>
      </c>
      <c r="K53" s="9" t="s">
        <v>930</v>
      </c>
      <c r="L53" s="27"/>
      <c r="M53" s="46"/>
    </row>
    <row r="54" spans="1:13" s="3" customFormat="1">
      <c r="A54" s="46"/>
      <c r="B54" s="6" t="s">
        <v>644</v>
      </c>
      <c r="C54" s="7" t="s">
        <v>980</v>
      </c>
      <c r="D54" s="8" t="s">
        <v>981</v>
      </c>
      <c r="E54" s="9" t="s">
        <v>802</v>
      </c>
      <c r="F54" s="17"/>
      <c r="G54" s="46"/>
      <c r="H54" s="26" t="s">
        <v>644</v>
      </c>
      <c r="I54" s="7" t="s">
        <v>738</v>
      </c>
      <c r="J54" s="8" t="s">
        <v>822</v>
      </c>
      <c r="K54" s="9" t="s">
        <v>671</v>
      </c>
      <c r="L54" s="27"/>
      <c r="M54" s="46"/>
    </row>
    <row r="55" spans="1:13" s="3" customFormat="1" ht="12.75">
      <c r="A55" s="46"/>
      <c r="B55" s="6"/>
      <c r="C55" s="7"/>
      <c r="D55" s="20"/>
      <c r="E55" s="9"/>
      <c r="F55" s="17"/>
      <c r="G55" s="46"/>
      <c r="H55" s="26" t="s">
        <v>645</v>
      </c>
      <c r="I55" s="7" t="s">
        <v>995</v>
      </c>
      <c r="J55" s="8" t="s">
        <v>814</v>
      </c>
      <c r="K55" s="9" t="s">
        <v>802</v>
      </c>
      <c r="L55" s="27"/>
      <c r="M55" s="46"/>
    </row>
    <row r="56" spans="1:13" s="3" customFormat="1" ht="12.75">
      <c r="A56" s="46"/>
      <c r="B56" s="6"/>
      <c r="C56" s="7"/>
      <c r="D56" s="21"/>
      <c r="E56" s="9"/>
      <c r="F56" s="17"/>
      <c r="G56" s="46"/>
      <c r="H56" s="26" t="s">
        <v>648</v>
      </c>
      <c r="I56" s="7" t="s">
        <v>701</v>
      </c>
      <c r="J56" s="8" t="s">
        <v>957</v>
      </c>
      <c r="K56" s="9" t="s">
        <v>802</v>
      </c>
      <c r="L56" s="27"/>
      <c r="M56" s="46"/>
    </row>
    <row r="57" spans="1:13" s="3" customFormat="1" ht="13.5" thickBot="1">
      <c r="A57" s="46"/>
      <c r="B57" s="6"/>
      <c r="C57" s="7"/>
      <c r="D57" s="21"/>
      <c r="E57" s="9"/>
      <c r="F57" s="17"/>
      <c r="G57" s="46"/>
      <c r="H57" s="26" t="s">
        <v>649</v>
      </c>
      <c r="I57" s="7" t="s">
        <v>996</v>
      </c>
      <c r="J57" s="8" t="s">
        <v>997</v>
      </c>
      <c r="K57" s="9" t="s">
        <v>802</v>
      </c>
      <c r="L57" s="27"/>
      <c r="M57" s="46"/>
    </row>
    <row r="58" spans="1:13" s="3" customFormat="1" ht="12.75" hidden="1">
      <c r="A58" s="46"/>
      <c r="B58" s="6"/>
      <c r="C58" s="7"/>
      <c r="D58" s="21"/>
      <c r="E58" s="9"/>
      <c r="F58" s="17"/>
      <c r="G58" s="46"/>
      <c r="H58" s="26"/>
      <c r="I58" s="7"/>
      <c r="J58" s="7"/>
      <c r="K58" s="9"/>
      <c r="L58" s="27"/>
      <c r="M58" s="46"/>
    </row>
    <row r="59" spans="1:13" s="3" customFormat="1" ht="12.75" hidden="1">
      <c r="A59" s="46"/>
      <c r="B59" s="6"/>
      <c r="C59" s="7"/>
      <c r="D59" s="21"/>
      <c r="E59" s="9"/>
      <c r="F59" s="17"/>
      <c r="G59" s="46"/>
      <c r="H59" s="26"/>
      <c r="I59" s="7"/>
      <c r="J59" s="7"/>
      <c r="K59" s="9"/>
      <c r="L59" s="27"/>
      <c r="M59" s="46"/>
    </row>
    <row r="60" spans="1:13" s="3" customFormat="1" ht="12.75" hidden="1">
      <c r="A60" s="46"/>
      <c r="B60" s="6"/>
      <c r="C60" s="7"/>
      <c r="D60" s="21"/>
      <c r="E60" s="9"/>
      <c r="F60" s="17"/>
      <c r="G60" s="46"/>
      <c r="H60" s="26"/>
      <c r="I60" s="7"/>
      <c r="J60" s="7"/>
      <c r="K60" s="9"/>
      <c r="L60" s="27"/>
      <c r="M60" s="46"/>
    </row>
    <row r="61" spans="1:13" s="3" customFormat="1" ht="13.5" hidden="1" thickBot="1">
      <c r="A61" s="46"/>
      <c r="B61" s="19"/>
      <c r="C61" s="10"/>
      <c r="D61" s="22"/>
      <c r="E61" s="11"/>
      <c r="F61" s="18"/>
      <c r="G61" s="46"/>
      <c r="H61" s="28"/>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893" t="s">
        <v>770</v>
      </c>
      <c r="C63" s="893"/>
      <c r="D63" s="35"/>
      <c r="E63" s="193" t="s">
        <v>713</v>
      </c>
      <c r="F63" s="902" t="s">
        <v>714</v>
      </c>
      <c r="G63" s="902"/>
      <c r="H63" s="902"/>
      <c r="I63" s="902"/>
      <c r="J63" s="35"/>
      <c r="K63" s="893" t="s">
        <v>715</v>
      </c>
      <c r="L63" s="893"/>
      <c r="M63" s="35"/>
    </row>
    <row r="64" spans="1:13" ht="5.25" customHeight="1" thickTop="1" thickBot="1">
      <c r="A64" s="35"/>
      <c r="B64" s="894" t="s">
        <v>623</v>
      </c>
      <c r="C64" s="895"/>
      <c r="D64" s="43"/>
      <c r="E64" s="44"/>
      <c r="F64" s="44"/>
      <c r="G64" s="35"/>
      <c r="H64" s="898" t="s">
        <v>654</v>
      </c>
      <c r="I64" s="899"/>
      <c r="J64" s="45"/>
      <c r="K64" s="45"/>
      <c r="L64" s="45"/>
      <c r="M64" s="35"/>
    </row>
    <row r="65" spans="1:14" s="3" customFormat="1" ht="16.5" thickTop="1" thickBot="1">
      <c r="A65" s="46"/>
      <c r="B65" s="896"/>
      <c r="C65" s="897"/>
      <c r="D65" s="14"/>
      <c r="E65" s="12" t="s">
        <v>647</v>
      </c>
      <c r="F65" s="13">
        <f>COUNTA(D67:D91)</f>
        <v>12</v>
      </c>
      <c r="G65" s="46"/>
      <c r="H65" s="900"/>
      <c r="I65" s="901"/>
      <c r="J65" s="32"/>
      <c r="K65" s="33" t="s">
        <v>647</v>
      </c>
      <c r="L65" s="34">
        <f>COUNTA(J67:J91)</f>
        <v>25</v>
      </c>
      <c r="M65" s="46"/>
    </row>
    <row r="66" spans="1:14" s="3" customFormat="1">
      <c r="A66" s="46"/>
      <c r="B66" s="15" t="s">
        <v>628</v>
      </c>
      <c r="C66" s="16" t="s">
        <v>624</v>
      </c>
      <c r="D66" s="4" t="s">
        <v>625</v>
      </c>
      <c r="E66" s="4" t="s">
        <v>626</v>
      </c>
      <c r="F66" s="5" t="s">
        <v>646</v>
      </c>
      <c r="G66" s="46"/>
      <c r="H66" s="24" t="s">
        <v>628</v>
      </c>
      <c r="I66" s="23" t="s">
        <v>624</v>
      </c>
      <c r="J66" s="4" t="s">
        <v>625</v>
      </c>
      <c r="K66" s="4" t="s">
        <v>626</v>
      </c>
      <c r="L66" s="25" t="s">
        <v>646</v>
      </c>
      <c r="M66" s="46"/>
    </row>
    <row r="67" spans="1:14" s="3" customFormat="1">
      <c r="A67" s="46"/>
      <c r="B67" s="82" t="s">
        <v>632</v>
      </c>
      <c r="C67" s="83" t="s">
        <v>677</v>
      </c>
      <c r="D67" s="84" t="s">
        <v>678</v>
      </c>
      <c r="E67" s="85" t="s">
        <v>679</v>
      </c>
      <c r="F67" s="278">
        <v>1.7858796296296297E-3</v>
      </c>
      <c r="G67" s="285"/>
      <c r="H67" s="100" t="s">
        <v>632</v>
      </c>
      <c r="I67" s="83" t="s">
        <v>742</v>
      </c>
      <c r="J67" s="84" t="s">
        <v>998</v>
      </c>
      <c r="K67" s="85" t="s">
        <v>753</v>
      </c>
      <c r="L67" s="281">
        <v>2.2511574074074074E-3</v>
      </c>
      <c r="M67" s="46"/>
      <c r="N67" s="286"/>
    </row>
    <row r="68" spans="1:14" s="3" customFormat="1">
      <c r="A68" s="46"/>
      <c r="B68" s="87" t="s">
        <v>633</v>
      </c>
      <c r="C68" s="88" t="s">
        <v>680</v>
      </c>
      <c r="D68" s="89" t="s">
        <v>681</v>
      </c>
      <c r="E68" s="90" t="s">
        <v>631</v>
      </c>
      <c r="F68" s="279">
        <v>1.7986111111111111E-3</v>
      </c>
      <c r="G68" s="285"/>
      <c r="H68" s="102" t="s">
        <v>633</v>
      </c>
      <c r="I68" s="88" t="s">
        <v>673</v>
      </c>
      <c r="J68" s="89" t="s">
        <v>700</v>
      </c>
      <c r="K68" s="90" t="s">
        <v>671</v>
      </c>
      <c r="L68" s="282">
        <v>2.2523148148148146E-3</v>
      </c>
      <c r="M68" s="46"/>
      <c r="N68" s="286"/>
    </row>
    <row r="69" spans="1:14" s="3" customFormat="1">
      <c r="A69" s="46"/>
      <c r="B69" s="92" t="s">
        <v>634</v>
      </c>
      <c r="C69" s="93" t="s">
        <v>629</v>
      </c>
      <c r="D69" s="94" t="s">
        <v>697</v>
      </c>
      <c r="E69" s="95" t="s">
        <v>671</v>
      </c>
      <c r="F69" s="280">
        <v>1.8101851851851849E-3</v>
      </c>
      <c r="G69" s="285"/>
      <c r="H69" s="104" t="s">
        <v>634</v>
      </c>
      <c r="I69" s="93" t="s">
        <v>793</v>
      </c>
      <c r="J69" s="94" t="s">
        <v>841</v>
      </c>
      <c r="K69" s="95" t="s">
        <v>659</v>
      </c>
      <c r="L69" s="283">
        <v>2.255787037037037E-3</v>
      </c>
      <c r="M69" s="46"/>
      <c r="N69" s="286"/>
    </row>
    <row r="70" spans="1:14" s="3" customFormat="1">
      <c r="A70" s="46"/>
      <c r="B70" s="6" t="s">
        <v>635</v>
      </c>
      <c r="C70" s="7" t="s">
        <v>682</v>
      </c>
      <c r="D70" s="8" t="s">
        <v>656</v>
      </c>
      <c r="E70" s="9" t="s">
        <v>631</v>
      </c>
      <c r="F70" s="17">
        <v>164.2</v>
      </c>
      <c r="G70" s="46"/>
      <c r="H70" s="26" t="s">
        <v>635</v>
      </c>
      <c r="I70" s="7" t="s">
        <v>710</v>
      </c>
      <c r="J70" s="8" t="s">
        <v>848</v>
      </c>
      <c r="K70" s="9" t="s">
        <v>663</v>
      </c>
      <c r="L70" s="27">
        <v>195.3</v>
      </c>
      <c r="M70" s="46"/>
    </row>
    <row r="71" spans="1:14" s="3" customFormat="1">
      <c r="A71" s="46"/>
      <c r="B71" s="6" t="s">
        <v>636</v>
      </c>
      <c r="C71" s="7" t="s">
        <v>629</v>
      </c>
      <c r="D71" s="8" t="s">
        <v>1010</v>
      </c>
      <c r="E71" s="9" t="s">
        <v>659</v>
      </c>
      <c r="F71" s="17">
        <v>176</v>
      </c>
      <c r="G71" s="46"/>
      <c r="H71" s="26" t="s">
        <v>636</v>
      </c>
      <c r="I71" s="7" t="s">
        <v>669</v>
      </c>
      <c r="J71" s="8" t="s">
        <v>985</v>
      </c>
      <c r="K71" s="9" t="s">
        <v>940</v>
      </c>
      <c r="L71" s="27">
        <v>200.7</v>
      </c>
      <c r="M71" s="46"/>
    </row>
    <row r="72" spans="1:14" s="3" customFormat="1">
      <c r="A72" s="46"/>
      <c r="B72" s="6" t="s">
        <v>637</v>
      </c>
      <c r="C72" s="7" t="s">
        <v>692</v>
      </c>
      <c r="D72" s="8" t="s">
        <v>968</v>
      </c>
      <c r="E72" s="9" t="s">
        <v>1015</v>
      </c>
      <c r="F72" s="17">
        <v>176</v>
      </c>
      <c r="G72" s="46"/>
      <c r="H72" s="26" t="s">
        <v>637</v>
      </c>
      <c r="I72" s="7" t="s">
        <v>999</v>
      </c>
      <c r="J72" s="8" t="s">
        <v>1000</v>
      </c>
      <c r="K72" s="9" t="s">
        <v>940</v>
      </c>
      <c r="L72" s="27">
        <v>203.8</v>
      </c>
      <c r="M72" s="46"/>
    </row>
    <row r="73" spans="1:14" s="3" customFormat="1">
      <c r="A73" s="46"/>
      <c r="B73" s="6" t="s">
        <v>638</v>
      </c>
      <c r="C73" s="7" t="s">
        <v>689</v>
      </c>
      <c r="D73" s="8" t="s">
        <v>1011</v>
      </c>
      <c r="E73" s="9" t="s">
        <v>802</v>
      </c>
      <c r="F73" s="17">
        <v>181.2</v>
      </c>
      <c r="G73" s="46"/>
      <c r="H73" s="26" t="s">
        <v>638</v>
      </c>
      <c r="I73" s="7" t="s">
        <v>744</v>
      </c>
      <c r="J73" s="8" t="s">
        <v>847</v>
      </c>
      <c r="K73" s="9" t="s">
        <v>671</v>
      </c>
      <c r="L73" s="27">
        <v>212.3</v>
      </c>
      <c r="M73" s="46"/>
    </row>
    <row r="74" spans="1:14" s="3" customFormat="1">
      <c r="A74" s="46"/>
      <c r="B74" s="6" t="s">
        <v>639</v>
      </c>
      <c r="C74" s="7" t="s">
        <v>690</v>
      </c>
      <c r="D74" s="8" t="s">
        <v>691</v>
      </c>
      <c r="E74" s="9" t="s">
        <v>631</v>
      </c>
      <c r="F74" s="17">
        <v>184</v>
      </c>
      <c r="G74" s="46"/>
      <c r="H74" s="26" t="s">
        <v>639</v>
      </c>
      <c r="I74" s="7" t="s">
        <v>666</v>
      </c>
      <c r="J74" s="8" t="s">
        <v>1001</v>
      </c>
      <c r="K74" s="9" t="s">
        <v>730</v>
      </c>
      <c r="L74" s="27">
        <v>215.3</v>
      </c>
      <c r="M74" s="46"/>
    </row>
    <row r="75" spans="1:14" s="3" customFormat="1">
      <c r="A75" s="46"/>
      <c r="B75" s="6" t="s">
        <v>640</v>
      </c>
      <c r="C75" s="7" t="s">
        <v>694</v>
      </c>
      <c r="D75" s="8" t="s">
        <v>695</v>
      </c>
      <c r="E75" s="9" t="s">
        <v>631</v>
      </c>
      <c r="F75" s="17"/>
      <c r="G75" s="46"/>
      <c r="H75" s="26" t="s">
        <v>640</v>
      </c>
      <c r="I75" s="7" t="s">
        <v>669</v>
      </c>
      <c r="J75" s="8" t="s">
        <v>822</v>
      </c>
      <c r="K75" s="9" t="s">
        <v>671</v>
      </c>
      <c r="L75" s="27"/>
      <c r="M75" s="46"/>
    </row>
    <row r="76" spans="1:14" s="3" customFormat="1">
      <c r="A76" s="46"/>
      <c r="B76" s="6" t="s">
        <v>641</v>
      </c>
      <c r="C76" s="7" t="s">
        <v>969</v>
      </c>
      <c r="D76" s="8" t="s">
        <v>1012</v>
      </c>
      <c r="E76" s="9" t="s">
        <v>802</v>
      </c>
      <c r="F76" s="17"/>
      <c r="G76" s="46"/>
      <c r="H76" s="26" t="s">
        <v>641</v>
      </c>
      <c r="I76" s="7" t="s">
        <v>996</v>
      </c>
      <c r="J76" s="8" t="s">
        <v>840</v>
      </c>
      <c r="K76" s="9" t="s">
        <v>834</v>
      </c>
      <c r="L76" s="27"/>
      <c r="M76" s="46"/>
    </row>
    <row r="77" spans="1:14" s="3" customFormat="1">
      <c r="A77" s="46"/>
      <c r="B77" s="6" t="s">
        <v>642</v>
      </c>
      <c r="C77" s="7" t="s">
        <v>1013</v>
      </c>
      <c r="D77" s="8" t="s">
        <v>977</v>
      </c>
      <c r="E77" s="9" t="s">
        <v>802</v>
      </c>
      <c r="F77" s="17"/>
      <c r="G77" s="46"/>
      <c r="H77" s="26" t="s">
        <v>642</v>
      </c>
      <c r="I77" s="7" t="s">
        <v>711</v>
      </c>
      <c r="J77" s="8" t="s">
        <v>822</v>
      </c>
      <c r="K77" s="9" t="s">
        <v>671</v>
      </c>
      <c r="L77" s="27"/>
      <c r="M77" s="46"/>
    </row>
    <row r="78" spans="1:14" s="3" customFormat="1">
      <c r="A78" s="46"/>
      <c r="B78" s="6" t="s">
        <v>643</v>
      </c>
      <c r="C78" s="7" t="s">
        <v>677</v>
      </c>
      <c r="D78" s="8" t="s">
        <v>1014</v>
      </c>
      <c r="E78" s="9" t="s">
        <v>659</v>
      </c>
      <c r="F78" s="17"/>
      <c r="G78" s="46"/>
      <c r="H78" s="26" t="s">
        <v>641</v>
      </c>
      <c r="I78" s="7" t="s">
        <v>995</v>
      </c>
      <c r="J78" s="8" t="s">
        <v>850</v>
      </c>
      <c r="K78" s="9" t="s">
        <v>679</v>
      </c>
      <c r="L78" s="27"/>
      <c r="M78" s="46"/>
    </row>
    <row r="79" spans="1:14" s="3" customFormat="1" ht="12.75">
      <c r="A79" s="46"/>
      <c r="B79" s="6"/>
      <c r="C79" s="7"/>
      <c r="D79" s="20"/>
      <c r="E79" s="9"/>
      <c r="F79" s="17"/>
      <c r="G79" s="46"/>
      <c r="H79" s="26" t="s">
        <v>642</v>
      </c>
      <c r="I79" s="7" t="s">
        <v>999</v>
      </c>
      <c r="J79" s="8" t="s">
        <v>1002</v>
      </c>
      <c r="K79" s="9" t="s">
        <v>930</v>
      </c>
      <c r="L79" s="27"/>
      <c r="M79" s="46"/>
    </row>
    <row r="80" spans="1:14" s="3" customFormat="1" ht="12.75">
      <c r="A80" s="46"/>
      <c r="B80" s="6"/>
      <c r="C80" s="7"/>
      <c r="D80" s="20"/>
      <c r="E80" s="9"/>
      <c r="F80" s="17"/>
      <c r="G80" s="46"/>
      <c r="H80" s="26" t="s">
        <v>643</v>
      </c>
      <c r="I80" s="7" t="s">
        <v>666</v>
      </c>
      <c r="J80" s="8" t="s">
        <v>706</v>
      </c>
      <c r="K80" s="9" t="s">
        <v>631</v>
      </c>
      <c r="L80" s="27"/>
      <c r="M80" s="46"/>
    </row>
    <row r="81" spans="1:13" s="3" customFormat="1" ht="12.75">
      <c r="A81" s="46"/>
      <c r="B81" s="6"/>
      <c r="C81" s="7"/>
      <c r="D81" s="21"/>
      <c r="E81" s="9"/>
      <c r="F81" s="17"/>
      <c r="G81" s="46"/>
      <c r="H81" s="26" t="s">
        <v>644</v>
      </c>
      <c r="I81" s="7" t="s">
        <v>707</v>
      </c>
      <c r="J81" s="8" t="s">
        <v>990</v>
      </c>
      <c r="K81" s="9" t="s">
        <v>631</v>
      </c>
      <c r="L81" s="27"/>
      <c r="M81" s="46"/>
    </row>
    <row r="82" spans="1:13" s="3" customFormat="1" ht="12.75">
      <c r="A82" s="46"/>
      <c r="B82" s="6"/>
      <c r="C82" s="7"/>
      <c r="D82" s="21"/>
      <c r="E82" s="9"/>
      <c r="F82" s="17"/>
      <c r="G82" s="46"/>
      <c r="H82" s="26" t="s">
        <v>645</v>
      </c>
      <c r="I82" s="7" t="s">
        <v>707</v>
      </c>
      <c r="J82" s="8" t="s">
        <v>1003</v>
      </c>
      <c r="K82" s="9" t="s">
        <v>930</v>
      </c>
      <c r="L82" s="27"/>
      <c r="M82" s="46"/>
    </row>
    <row r="83" spans="1:13" s="3" customFormat="1" ht="12.75">
      <c r="A83" s="46"/>
      <c r="B83" s="6"/>
      <c r="C83" s="7"/>
      <c r="D83" s="21"/>
      <c r="E83" s="9"/>
      <c r="F83" s="17"/>
      <c r="G83" s="46"/>
      <c r="H83" s="26" t="s">
        <v>648</v>
      </c>
      <c r="I83" s="7" t="s">
        <v>707</v>
      </c>
      <c r="J83" s="8" t="s">
        <v>3557</v>
      </c>
      <c r="K83" s="9" t="s">
        <v>631</v>
      </c>
      <c r="L83" s="27"/>
      <c r="M83" s="46"/>
    </row>
    <row r="84" spans="1:13" s="3" customFormat="1" ht="12.75">
      <c r="A84" s="46"/>
      <c r="B84" s="6"/>
      <c r="C84" s="7"/>
      <c r="D84" s="21"/>
      <c r="E84" s="9"/>
      <c r="F84" s="17"/>
      <c r="G84" s="46"/>
      <c r="H84" s="26" t="s">
        <v>649</v>
      </c>
      <c r="I84" s="7" t="s">
        <v>999</v>
      </c>
      <c r="J84" s="8" t="s">
        <v>791</v>
      </c>
      <c r="K84" s="9" t="s">
        <v>802</v>
      </c>
      <c r="L84" s="27"/>
      <c r="M84" s="46"/>
    </row>
    <row r="85" spans="1:13" s="3" customFormat="1" ht="12.75">
      <c r="A85" s="46"/>
      <c r="B85" s="6"/>
      <c r="C85" s="7"/>
      <c r="D85" s="21"/>
      <c r="E85" s="9"/>
      <c r="F85" s="17"/>
      <c r="G85" s="46"/>
      <c r="H85" s="26" t="s">
        <v>650</v>
      </c>
      <c r="I85" s="7" t="s">
        <v>742</v>
      </c>
      <c r="J85" s="8" t="s">
        <v>795</v>
      </c>
      <c r="K85" s="9" t="s">
        <v>631</v>
      </c>
      <c r="L85" s="27"/>
      <c r="M85" s="46"/>
    </row>
    <row r="86" spans="1:13" s="3" customFormat="1" ht="12.75">
      <c r="A86" s="46"/>
      <c r="B86" s="51"/>
      <c r="C86" s="52"/>
      <c r="D86" s="53"/>
      <c r="E86" s="54"/>
      <c r="F86" s="55"/>
      <c r="G86" s="46"/>
      <c r="H86" s="26" t="s">
        <v>651</v>
      </c>
      <c r="I86" s="7" t="s">
        <v>669</v>
      </c>
      <c r="J86" s="8" t="s">
        <v>1004</v>
      </c>
      <c r="K86" s="9" t="s">
        <v>631</v>
      </c>
      <c r="L86" s="27"/>
      <c r="M86" s="46"/>
    </row>
    <row r="87" spans="1:13" s="3" customFormat="1" ht="12.75">
      <c r="A87" s="46"/>
      <c r="B87" s="51"/>
      <c r="C87" s="52"/>
      <c r="D87" s="53"/>
      <c r="E87" s="54"/>
      <c r="F87" s="55"/>
      <c r="G87" s="46"/>
      <c r="H87" s="26" t="s">
        <v>652</v>
      </c>
      <c r="I87" s="7" t="s">
        <v>710</v>
      </c>
      <c r="J87" s="8" t="s">
        <v>1005</v>
      </c>
      <c r="K87" s="9" t="s">
        <v>631</v>
      </c>
      <c r="L87" s="27"/>
      <c r="M87" s="46"/>
    </row>
    <row r="88" spans="1:13" s="3" customFormat="1" ht="12.75">
      <c r="A88" s="46"/>
      <c r="B88" s="51"/>
      <c r="C88" s="52"/>
      <c r="D88" s="53"/>
      <c r="E88" s="54"/>
      <c r="F88" s="55"/>
      <c r="G88" s="46"/>
      <c r="H88" s="26" t="s">
        <v>653</v>
      </c>
      <c r="I88" s="52" t="s">
        <v>844</v>
      </c>
      <c r="J88" s="56" t="s">
        <v>1006</v>
      </c>
      <c r="K88" s="9" t="s">
        <v>631</v>
      </c>
      <c r="L88" s="57"/>
      <c r="M88" s="46"/>
    </row>
    <row r="89" spans="1:13" s="3" customFormat="1" ht="12.75">
      <c r="A89" s="46"/>
      <c r="B89" s="51"/>
      <c r="C89" s="52"/>
      <c r="D89" s="53"/>
      <c r="E89" s="54"/>
      <c r="F89" s="55"/>
      <c r="G89" s="46"/>
      <c r="H89" s="26" t="s">
        <v>901</v>
      </c>
      <c r="I89" s="52" t="s">
        <v>701</v>
      </c>
      <c r="J89" s="56" t="s">
        <v>1007</v>
      </c>
      <c r="K89" s="9" t="s">
        <v>659</v>
      </c>
      <c r="L89" s="57"/>
      <c r="M89" s="46"/>
    </row>
    <row r="90" spans="1:13" s="3" customFormat="1" ht="12.75">
      <c r="A90" s="46"/>
      <c r="B90" s="51"/>
      <c r="C90" s="52"/>
      <c r="D90" s="53"/>
      <c r="E90" s="54"/>
      <c r="F90" s="55"/>
      <c r="G90" s="46"/>
      <c r="H90" s="26" t="s">
        <v>902</v>
      </c>
      <c r="I90" s="52" t="s">
        <v>731</v>
      </c>
      <c r="J90" s="56" t="s">
        <v>672</v>
      </c>
      <c r="K90" s="54" t="s">
        <v>631</v>
      </c>
      <c r="L90" s="57"/>
      <c r="M90" s="46"/>
    </row>
    <row r="91" spans="1:13" s="3" customFormat="1" ht="13.5" thickBot="1">
      <c r="A91" s="46"/>
      <c r="B91" s="19"/>
      <c r="C91" s="10"/>
      <c r="D91" s="22"/>
      <c r="E91" s="11"/>
      <c r="F91" s="18"/>
      <c r="G91" s="46"/>
      <c r="H91" s="26" t="s">
        <v>903</v>
      </c>
      <c r="I91" s="52" t="s">
        <v>1008</v>
      </c>
      <c r="J91" s="56" t="s">
        <v>1009</v>
      </c>
      <c r="K91" s="54" t="s">
        <v>834</v>
      </c>
      <c r="L91" s="57"/>
      <c r="M91" s="46"/>
    </row>
    <row r="92" spans="1:13" s="3" customFormat="1" ht="12.75" thickTop="1">
      <c r="A92" s="46"/>
      <c r="B92" s="47"/>
      <c r="C92" s="47"/>
      <c r="D92" s="47"/>
      <c r="E92" s="47"/>
      <c r="F92" s="47"/>
      <c r="G92" s="46"/>
      <c r="H92" s="48"/>
      <c r="I92" s="48"/>
      <c r="J92" s="48"/>
      <c r="K92" s="48"/>
      <c r="L92" s="48"/>
      <c r="M92" s="46"/>
    </row>
    <row r="93" spans="1:13" ht="34.5" customHeight="1" thickBot="1">
      <c r="A93" s="35"/>
      <c r="B93" s="893" t="s">
        <v>771</v>
      </c>
      <c r="C93" s="893"/>
      <c r="D93" s="35"/>
      <c r="E93" s="193" t="s">
        <v>715</v>
      </c>
      <c r="F93" s="902" t="s">
        <v>716</v>
      </c>
      <c r="G93" s="902"/>
      <c r="H93" s="902"/>
      <c r="I93" s="902"/>
      <c r="J93" s="35"/>
      <c r="K93" s="893" t="s">
        <v>900</v>
      </c>
      <c r="L93" s="893"/>
      <c r="M93" s="35"/>
    </row>
    <row r="94" spans="1:13" ht="5.25" customHeight="1" thickTop="1" thickBot="1">
      <c r="A94" s="35"/>
      <c r="B94" s="894" t="s">
        <v>623</v>
      </c>
      <c r="C94" s="895"/>
      <c r="D94" s="43"/>
      <c r="E94" s="44"/>
      <c r="F94" s="44"/>
      <c r="G94" s="35"/>
      <c r="H94" s="898" t="s">
        <v>654</v>
      </c>
      <c r="I94" s="899"/>
      <c r="J94" s="45"/>
      <c r="K94" s="45"/>
      <c r="L94" s="45"/>
      <c r="M94" s="35"/>
    </row>
    <row r="95" spans="1:13" s="3" customFormat="1" ht="16.5" thickTop="1" thickBot="1">
      <c r="A95" s="46"/>
      <c r="B95" s="896"/>
      <c r="C95" s="897"/>
      <c r="D95" s="14"/>
      <c r="E95" s="12" t="s">
        <v>647</v>
      </c>
      <c r="F95" s="13">
        <f>COUNTA(D97:D118)</f>
        <v>12</v>
      </c>
      <c r="G95" s="46"/>
      <c r="H95" s="900"/>
      <c r="I95" s="901"/>
      <c r="J95" s="32"/>
      <c r="K95" s="33" t="s">
        <v>647</v>
      </c>
      <c r="L95" s="34">
        <f>COUNTA(J97:J118)</f>
        <v>22</v>
      </c>
      <c r="M95" s="46"/>
    </row>
    <row r="96" spans="1:13" s="3" customFormat="1">
      <c r="A96" s="46"/>
      <c r="B96" s="15" t="s">
        <v>628</v>
      </c>
      <c r="C96" s="16" t="s">
        <v>624</v>
      </c>
      <c r="D96" s="4" t="s">
        <v>625</v>
      </c>
      <c r="E96" s="4" t="s">
        <v>626</v>
      </c>
      <c r="F96" s="5" t="s">
        <v>646</v>
      </c>
      <c r="G96" s="46"/>
      <c r="H96" s="24" t="s">
        <v>628</v>
      </c>
      <c r="I96" s="23" t="s">
        <v>624</v>
      </c>
      <c r="J96" s="4" t="s">
        <v>625</v>
      </c>
      <c r="K96" s="4" t="s">
        <v>626</v>
      </c>
      <c r="L96" s="25" t="s">
        <v>646</v>
      </c>
      <c r="M96" s="46"/>
    </row>
    <row r="97" spans="1:14" s="3" customFormat="1">
      <c r="A97" s="46"/>
      <c r="B97" s="82" t="s">
        <v>632</v>
      </c>
      <c r="C97" s="83" t="s">
        <v>755</v>
      </c>
      <c r="D97" s="84" t="s">
        <v>1246</v>
      </c>
      <c r="E97" s="85" t="s">
        <v>631</v>
      </c>
      <c r="F97" s="278">
        <v>2.2152777777777778E-3</v>
      </c>
      <c r="G97" s="285"/>
      <c r="H97" s="100" t="s">
        <v>632</v>
      </c>
      <c r="I97" s="83" t="s">
        <v>708</v>
      </c>
      <c r="J97" s="84" t="s">
        <v>1016</v>
      </c>
      <c r="K97" s="85" t="s">
        <v>679</v>
      </c>
      <c r="L97" s="281">
        <v>3.181712962962963E-3</v>
      </c>
      <c r="M97" s="46"/>
      <c r="N97" s="286"/>
    </row>
    <row r="98" spans="1:14" s="3" customFormat="1">
      <c r="A98" s="46"/>
      <c r="B98" s="87" t="s">
        <v>633</v>
      </c>
      <c r="C98" s="88" t="s">
        <v>978</v>
      </c>
      <c r="D98" s="89" t="s">
        <v>1030</v>
      </c>
      <c r="E98" s="90" t="s">
        <v>940</v>
      </c>
      <c r="F98" s="279">
        <v>2.2303240740740738E-3</v>
      </c>
      <c r="G98" s="285"/>
      <c r="H98" s="102" t="s">
        <v>633</v>
      </c>
      <c r="I98" s="88" t="s">
        <v>788</v>
      </c>
      <c r="J98" s="89" t="s">
        <v>789</v>
      </c>
      <c r="K98" s="90" t="s">
        <v>679</v>
      </c>
      <c r="L98" s="282">
        <v>3.2916666666666667E-3</v>
      </c>
      <c r="M98" s="46"/>
      <c r="N98" s="286"/>
    </row>
    <row r="99" spans="1:14" s="3" customFormat="1">
      <c r="A99" s="46"/>
      <c r="B99" s="92" t="s">
        <v>634</v>
      </c>
      <c r="C99" s="93" t="s">
        <v>1166</v>
      </c>
      <c r="D99" s="94" t="s">
        <v>4019</v>
      </c>
      <c r="E99" s="95" t="s">
        <v>931</v>
      </c>
      <c r="F99" s="280">
        <v>2.3321759259259259E-3</v>
      </c>
      <c r="G99" s="285"/>
      <c r="H99" s="104" t="s">
        <v>634</v>
      </c>
      <c r="I99" s="93" t="s">
        <v>742</v>
      </c>
      <c r="J99" s="94" t="s">
        <v>746</v>
      </c>
      <c r="K99" s="95" t="s">
        <v>671</v>
      </c>
      <c r="L99" s="283">
        <v>3.3333333333333335E-3</v>
      </c>
      <c r="M99" s="46"/>
      <c r="N99" s="286"/>
    </row>
    <row r="100" spans="1:14" s="3" customFormat="1">
      <c r="A100" s="46"/>
      <c r="B100" s="6" t="s">
        <v>635</v>
      </c>
      <c r="C100" s="7" t="s">
        <v>974</v>
      </c>
      <c r="D100" s="8" t="s">
        <v>803</v>
      </c>
      <c r="E100" s="9" t="s">
        <v>931</v>
      </c>
      <c r="F100" s="17">
        <v>202</v>
      </c>
      <c r="G100" s="46"/>
      <c r="H100" s="26" t="s">
        <v>635</v>
      </c>
      <c r="I100" s="7" t="s">
        <v>1017</v>
      </c>
      <c r="J100" s="8" t="s">
        <v>1018</v>
      </c>
      <c r="K100" s="9" t="s">
        <v>834</v>
      </c>
      <c r="L100" s="27">
        <v>295.2</v>
      </c>
      <c r="M100" s="46"/>
    </row>
    <row r="101" spans="1:14" s="3" customFormat="1">
      <c r="A101" s="46"/>
      <c r="B101" s="6" t="s">
        <v>636</v>
      </c>
      <c r="C101" s="7" t="s">
        <v>763</v>
      </c>
      <c r="D101" s="8" t="s">
        <v>1032</v>
      </c>
      <c r="E101" s="9" t="s">
        <v>671</v>
      </c>
      <c r="F101" s="17">
        <v>218.9</v>
      </c>
      <c r="G101" s="46"/>
      <c r="H101" s="26" t="s">
        <v>636</v>
      </c>
      <c r="I101" s="7" t="s">
        <v>800</v>
      </c>
      <c r="J101" s="8" t="s">
        <v>1019</v>
      </c>
      <c r="K101" s="9" t="s">
        <v>940</v>
      </c>
      <c r="L101" s="27">
        <v>297.60000000000002</v>
      </c>
      <c r="M101" s="46"/>
    </row>
    <row r="102" spans="1:14" s="3" customFormat="1">
      <c r="A102" s="46"/>
      <c r="B102" s="6" t="s">
        <v>637</v>
      </c>
      <c r="C102" s="7" t="s">
        <v>830</v>
      </c>
      <c r="D102" s="8" t="s">
        <v>758</v>
      </c>
      <c r="E102" s="9" t="s">
        <v>659</v>
      </c>
      <c r="F102" s="17">
        <v>219.9</v>
      </c>
      <c r="G102" s="46"/>
      <c r="H102" s="26" t="s">
        <v>637</v>
      </c>
      <c r="I102" s="7" t="s">
        <v>742</v>
      </c>
      <c r="J102" s="8" t="s">
        <v>795</v>
      </c>
      <c r="K102" s="9" t="s">
        <v>659</v>
      </c>
      <c r="L102" s="27">
        <v>303.39999999999998</v>
      </c>
      <c r="M102" s="46"/>
    </row>
    <row r="103" spans="1:14" s="3" customFormat="1">
      <c r="A103" s="46"/>
      <c r="B103" s="6" t="s">
        <v>638</v>
      </c>
      <c r="C103" s="7" t="s">
        <v>749</v>
      </c>
      <c r="D103" s="8" t="s">
        <v>977</v>
      </c>
      <c r="E103" s="9" t="s">
        <v>671</v>
      </c>
      <c r="F103" s="17">
        <v>223.1</v>
      </c>
      <c r="G103" s="46"/>
      <c r="H103" s="26" t="s">
        <v>638</v>
      </c>
      <c r="I103" s="7" t="s">
        <v>669</v>
      </c>
      <c r="J103" s="8" t="s">
        <v>706</v>
      </c>
      <c r="K103" s="9" t="s">
        <v>631</v>
      </c>
      <c r="L103" s="27">
        <v>306.8</v>
      </c>
      <c r="M103" s="46"/>
    </row>
    <row r="104" spans="1:14" s="3" customFormat="1">
      <c r="A104" s="46"/>
      <c r="B104" s="6" t="s">
        <v>639</v>
      </c>
      <c r="C104" s="7" t="s">
        <v>1033</v>
      </c>
      <c r="D104" s="8" t="s">
        <v>1034</v>
      </c>
      <c r="E104" s="9" t="s">
        <v>834</v>
      </c>
      <c r="F104" s="17">
        <v>240.1</v>
      </c>
      <c r="G104" s="46"/>
      <c r="H104" s="26" t="s">
        <v>639</v>
      </c>
      <c r="I104" s="7" t="s">
        <v>731</v>
      </c>
      <c r="J104" s="8" t="s">
        <v>998</v>
      </c>
      <c r="K104" s="9" t="s">
        <v>753</v>
      </c>
      <c r="L104" s="27">
        <v>316.5</v>
      </c>
      <c r="M104" s="46"/>
    </row>
    <row r="105" spans="1:14" s="3" customFormat="1">
      <c r="A105" s="46"/>
      <c r="B105" s="6" t="s">
        <v>640</v>
      </c>
      <c r="C105" s="7" t="s">
        <v>1035</v>
      </c>
      <c r="D105" s="8" t="s">
        <v>1036</v>
      </c>
      <c r="E105" s="9" t="s">
        <v>931</v>
      </c>
      <c r="F105" s="17"/>
      <c r="G105" s="46"/>
      <c r="H105" s="26" t="s">
        <v>640</v>
      </c>
      <c r="I105" s="7" t="s">
        <v>731</v>
      </c>
      <c r="J105" s="8" t="s">
        <v>822</v>
      </c>
      <c r="K105" s="9" t="s">
        <v>671</v>
      </c>
      <c r="L105" s="27"/>
      <c r="M105" s="46"/>
    </row>
    <row r="106" spans="1:14" s="3" customFormat="1">
      <c r="A106" s="46"/>
      <c r="B106" s="6" t="s">
        <v>641</v>
      </c>
      <c r="C106" s="7" t="s">
        <v>1037</v>
      </c>
      <c r="D106" s="8" t="s">
        <v>1038</v>
      </c>
      <c r="E106" s="9" t="s">
        <v>931</v>
      </c>
      <c r="F106" s="17"/>
      <c r="G106" s="46"/>
      <c r="H106" s="26" t="s">
        <v>641</v>
      </c>
      <c r="I106" s="7" t="s">
        <v>707</v>
      </c>
      <c r="J106" s="8" t="s">
        <v>1020</v>
      </c>
      <c r="K106" s="9" t="s">
        <v>931</v>
      </c>
      <c r="L106" s="27"/>
      <c r="M106" s="46"/>
    </row>
    <row r="107" spans="1:14" s="3" customFormat="1">
      <c r="A107" s="46"/>
      <c r="B107" s="6" t="s">
        <v>642</v>
      </c>
      <c r="C107" s="7" t="s">
        <v>1039</v>
      </c>
      <c r="D107" s="8" t="s">
        <v>1040</v>
      </c>
      <c r="E107" s="9" t="s">
        <v>834</v>
      </c>
      <c r="F107" s="17"/>
      <c r="G107" s="46"/>
      <c r="H107" s="26" t="s">
        <v>642</v>
      </c>
      <c r="I107" s="7" t="s">
        <v>798</v>
      </c>
      <c r="J107" s="8" t="s">
        <v>799</v>
      </c>
      <c r="K107" s="9" t="s">
        <v>671</v>
      </c>
      <c r="L107" s="27"/>
      <c r="M107" s="46"/>
    </row>
    <row r="108" spans="1:14" s="3" customFormat="1" ht="12" customHeight="1">
      <c r="A108" s="46"/>
      <c r="B108" s="6" t="s">
        <v>643</v>
      </c>
      <c r="C108" s="7" t="s">
        <v>1041</v>
      </c>
      <c r="D108" s="8" t="s">
        <v>1042</v>
      </c>
      <c r="E108" s="9" t="s">
        <v>834</v>
      </c>
      <c r="F108" s="17"/>
      <c r="G108" s="46"/>
      <c r="H108" s="26" t="s">
        <v>643</v>
      </c>
      <c r="I108" s="7" t="s">
        <v>1021</v>
      </c>
      <c r="J108" s="8" t="s">
        <v>1022</v>
      </c>
      <c r="K108" s="9" t="s">
        <v>659</v>
      </c>
      <c r="L108" s="27"/>
      <c r="M108" s="46"/>
    </row>
    <row r="109" spans="1:14" s="3" customFormat="1" ht="12.75">
      <c r="A109" s="46"/>
      <c r="B109" s="6"/>
      <c r="C109" s="7"/>
      <c r="D109" s="20"/>
      <c r="E109" s="9"/>
      <c r="F109" s="17"/>
      <c r="G109" s="46"/>
      <c r="H109" s="26" t="s">
        <v>644</v>
      </c>
      <c r="I109" s="7" t="s">
        <v>897</v>
      </c>
      <c r="J109" s="8" t="s">
        <v>868</v>
      </c>
      <c r="K109" s="9" t="s">
        <v>834</v>
      </c>
      <c r="L109" s="27"/>
      <c r="M109" s="46"/>
    </row>
    <row r="110" spans="1:14" s="3" customFormat="1" ht="12.75">
      <c r="A110" s="46"/>
      <c r="B110" s="6"/>
      <c r="C110" s="7"/>
      <c r="D110" s="20"/>
      <c r="E110" s="9"/>
      <c r="F110" s="17"/>
      <c r="G110" s="46"/>
      <c r="H110" s="26" t="s">
        <v>645</v>
      </c>
      <c r="I110" s="7" t="s">
        <v>707</v>
      </c>
      <c r="J110" s="8" t="s">
        <v>850</v>
      </c>
      <c r="K110" s="9" t="s">
        <v>679</v>
      </c>
      <c r="L110" s="27"/>
      <c r="M110" s="46"/>
    </row>
    <row r="111" spans="1:14" s="3" customFormat="1" ht="12.75">
      <c r="A111" s="46"/>
      <c r="B111" s="6"/>
      <c r="C111" s="7"/>
      <c r="D111" s="21"/>
      <c r="E111" s="9"/>
      <c r="F111" s="17"/>
      <c r="G111" s="46"/>
      <c r="H111" s="26" t="s">
        <v>648</v>
      </c>
      <c r="I111" s="7" t="s">
        <v>818</v>
      </c>
      <c r="J111" s="8" t="s">
        <v>1023</v>
      </c>
      <c r="K111" s="9" t="s">
        <v>679</v>
      </c>
      <c r="L111" s="27"/>
      <c r="M111" s="46"/>
    </row>
    <row r="112" spans="1:14" s="3" customFormat="1" ht="12.75">
      <c r="A112" s="46"/>
      <c r="B112" s="6"/>
      <c r="C112" s="7"/>
      <c r="D112" s="21"/>
      <c r="E112" s="9"/>
      <c r="F112" s="17"/>
      <c r="G112" s="46"/>
      <c r="H112" s="26" t="s">
        <v>649</v>
      </c>
      <c r="I112" s="7" t="s">
        <v>788</v>
      </c>
      <c r="J112" s="8" t="s">
        <v>1024</v>
      </c>
      <c r="K112" s="9" t="s">
        <v>802</v>
      </c>
      <c r="L112" s="27"/>
      <c r="M112" s="46"/>
    </row>
    <row r="113" spans="1:14" s="3" customFormat="1" ht="12.75">
      <c r="A113" s="46"/>
      <c r="B113" s="6"/>
      <c r="C113" s="7"/>
      <c r="D113" s="21"/>
      <c r="E113" s="9"/>
      <c r="F113" s="17"/>
      <c r="G113" s="46"/>
      <c r="H113" s="26" t="s">
        <v>650</v>
      </c>
      <c r="I113" s="7" t="s">
        <v>708</v>
      </c>
      <c r="J113" s="8" t="s">
        <v>811</v>
      </c>
      <c r="K113" s="9" t="s">
        <v>631</v>
      </c>
      <c r="L113" s="27"/>
      <c r="M113" s="46"/>
    </row>
    <row r="114" spans="1:14" s="3" customFormat="1" ht="12.75">
      <c r="A114" s="46"/>
      <c r="B114" s="6"/>
      <c r="C114" s="7"/>
      <c r="D114" s="21"/>
      <c r="E114" s="9"/>
      <c r="F114" s="17"/>
      <c r="G114" s="46"/>
      <c r="H114" s="26" t="s">
        <v>651</v>
      </c>
      <c r="I114" s="7" t="s">
        <v>710</v>
      </c>
      <c r="J114" s="8" t="s">
        <v>1025</v>
      </c>
      <c r="K114" s="9" t="s">
        <v>802</v>
      </c>
      <c r="L114" s="27"/>
      <c r="M114" s="46"/>
    </row>
    <row r="115" spans="1:14" s="3" customFormat="1" ht="12.75">
      <c r="A115" s="46"/>
      <c r="B115" s="6"/>
      <c r="C115" s="7"/>
      <c r="D115" s="21"/>
      <c r="E115" s="9"/>
      <c r="F115" s="17"/>
      <c r="G115" s="46"/>
      <c r="H115" s="26" t="s">
        <v>652</v>
      </c>
      <c r="I115" s="7" t="s">
        <v>1026</v>
      </c>
      <c r="J115" s="8" t="s">
        <v>1027</v>
      </c>
      <c r="K115" s="9" t="s">
        <v>834</v>
      </c>
      <c r="L115" s="27"/>
      <c r="M115" s="46"/>
    </row>
    <row r="116" spans="1:14" s="3" customFormat="1" ht="12.75">
      <c r="A116" s="46"/>
      <c r="B116" s="6"/>
      <c r="C116" s="7"/>
      <c r="D116" s="21"/>
      <c r="E116" s="9"/>
      <c r="F116" s="17"/>
      <c r="G116" s="46"/>
      <c r="H116" s="26" t="s">
        <v>653</v>
      </c>
      <c r="I116" s="7" t="s">
        <v>708</v>
      </c>
      <c r="J116" s="8" t="s">
        <v>1028</v>
      </c>
      <c r="K116" s="9" t="s">
        <v>834</v>
      </c>
      <c r="L116" s="27"/>
      <c r="M116" s="46"/>
    </row>
    <row r="117" spans="1:14" s="3" customFormat="1" ht="12.75">
      <c r="A117" s="46"/>
      <c r="B117" s="6"/>
      <c r="C117" s="7"/>
      <c r="D117" s="21"/>
      <c r="E117" s="9"/>
      <c r="F117" s="17"/>
      <c r="G117" s="46"/>
      <c r="H117" s="26" t="s">
        <v>901</v>
      </c>
      <c r="I117" s="7" t="s">
        <v>708</v>
      </c>
      <c r="J117" s="8" t="s">
        <v>1029</v>
      </c>
      <c r="K117" s="9" t="s">
        <v>834</v>
      </c>
      <c r="L117" s="27"/>
      <c r="M117" s="46"/>
    </row>
    <row r="118" spans="1:14" s="3" customFormat="1" ht="13.5" thickBot="1">
      <c r="A118" s="46"/>
      <c r="B118" s="19"/>
      <c r="C118" s="10"/>
      <c r="D118" s="22"/>
      <c r="E118" s="11"/>
      <c r="F118" s="18"/>
      <c r="G118" s="46"/>
      <c r="H118" s="28" t="s">
        <v>902</v>
      </c>
      <c r="I118" s="29" t="s">
        <v>710</v>
      </c>
      <c r="J118" s="81" t="s">
        <v>799</v>
      </c>
      <c r="K118" s="30" t="s">
        <v>671</v>
      </c>
      <c r="L118" s="31"/>
      <c r="M118" s="46"/>
    </row>
    <row r="119" spans="1:14" s="3" customFormat="1" ht="12.75" thickTop="1">
      <c r="A119" s="46"/>
      <c r="B119" s="47"/>
      <c r="C119" s="47"/>
      <c r="D119" s="47"/>
      <c r="E119" s="47"/>
      <c r="F119" s="47"/>
      <c r="G119" s="46"/>
      <c r="H119" s="48"/>
      <c r="I119" s="48"/>
      <c r="J119" s="48"/>
      <c r="K119" s="48"/>
      <c r="L119" s="48"/>
      <c r="M119" s="46"/>
    </row>
    <row r="120" spans="1:14" s="3" customFormat="1" ht="34.5" customHeight="1" thickBot="1">
      <c r="A120" s="35"/>
      <c r="B120" s="893" t="s">
        <v>772</v>
      </c>
      <c r="C120" s="893"/>
      <c r="D120" s="35"/>
      <c r="E120" s="193" t="s">
        <v>727</v>
      </c>
      <c r="F120" s="902" t="s">
        <v>717</v>
      </c>
      <c r="G120" s="902"/>
      <c r="H120" s="902"/>
      <c r="I120" s="902"/>
      <c r="J120" s="35"/>
      <c r="K120" s="893" t="s">
        <v>727</v>
      </c>
      <c r="L120" s="893"/>
      <c r="M120" s="46"/>
    </row>
    <row r="121" spans="1:14" s="3" customFormat="1" ht="13.5" thickTop="1" thickBot="1">
      <c r="A121" s="35"/>
      <c r="B121" s="894" t="s">
        <v>718</v>
      </c>
      <c r="C121" s="895"/>
      <c r="D121" s="43"/>
      <c r="E121" s="44"/>
      <c r="F121" s="44"/>
      <c r="G121" s="35"/>
      <c r="H121" s="898" t="s">
        <v>719</v>
      </c>
      <c r="I121" s="899"/>
      <c r="J121" s="45"/>
      <c r="K121" s="45"/>
      <c r="L121" s="45"/>
      <c r="M121" s="46"/>
    </row>
    <row r="122" spans="1:14" s="3" customFormat="1" ht="16.5" thickTop="1" thickBot="1">
      <c r="A122" s="46"/>
      <c r="B122" s="896"/>
      <c r="C122" s="897"/>
      <c r="D122" s="14"/>
      <c r="E122" s="12" t="s">
        <v>647</v>
      </c>
      <c r="F122" s="13">
        <f>COUNTA(D124:D143)</f>
        <v>2</v>
      </c>
      <c r="G122" s="46"/>
      <c r="H122" s="900"/>
      <c r="I122" s="901"/>
      <c r="J122" s="32"/>
      <c r="K122" s="33" t="s">
        <v>647</v>
      </c>
      <c r="L122" s="34">
        <f>COUNTA(J124:J143)</f>
        <v>5</v>
      </c>
      <c r="M122" s="46"/>
    </row>
    <row r="123" spans="1:14"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4" s="3" customFormat="1">
      <c r="A124" s="46"/>
      <c r="B124" s="82" t="s">
        <v>632</v>
      </c>
      <c r="C124" s="83" t="s">
        <v>1043</v>
      </c>
      <c r="D124" s="84" t="s">
        <v>1044</v>
      </c>
      <c r="E124" s="85" t="s">
        <v>940</v>
      </c>
      <c r="F124" s="278">
        <v>1.0694444444444444E-2</v>
      </c>
      <c r="G124" s="285"/>
      <c r="H124" s="100" t="s">
        <v>632</v>
      </c>
      <c r="I124" s="83" t="s">
        <v>673</v>
      </c>
      <c r="J124" s="84" t="s">
        <v>1046</v>
      </c>
      <c r="K124" s="85" t="s">
        <v>943</v>
      </c>
      <c r="L124" s="281">
        <v>9.6643518518518511E-3</v>
      </c>
      <c r="M124" s="46"/>
      <c r="N124" s="286"/>
    </row>
    <row r="125" spans="1:14" s="3" customFormat="1">
      <c r="A125" s="46"/>
      <c r="B125" s="87" t="s">
        <v>633</v>
      </c>
      <c r="C125" s="88" t="s">
        <v>689</v>
      </c>
      <c r="D125" s="89" t="s">
        <v>1045</v>
      </c>
      <c r="E125" s="90" t="s">
        <v>883</v>
      </c>
      <c r="F125" s="279">
        <v>1.2534722222222223E-2</v>
      </c>
      <c r="G125" s="285"/>
      <c r="H125" s="102" t="s">
        <v>633</v>
      </c>
      <c r="I125" s="88" t="s">
        <v>708</v>
      </c>
      <c r="J125" s="89" t="s">
        <v>1047</v>
      </c>
      <c r="K125" s="90" t="s">
        <v>883</v>
      </c>
      <c r="L125" s="282">
        <v>9.7361111111111103E-3</v>
      </c>
      <c r="M125" s="46"/>
      <c r="N125" s="286"/>
    </row>
    <row r="126" spans="1:14" s="3" customFormat="1">
      <c r="A126" s="46"/>
      <c r="B126" s="92"/>
      <c r="C126" s="93"/>
      <c r="D126" s="94"/>
      <c r="E126" s="95"/>
      <c r="F126" s="96"/>
      <c r="G126" s="46"/>
      <c r="H126" s="104" t="s">
        <v>634</v>
      </c>
      <c r="I126" s="93" t="s">
        <v>818</v>
      </c>
      <c r="J126" s="94" t="s">
        <v>1048</v>
      </c>
      <c r="K126" s="95" t="s">
        <v>883</v>
      </c>
      <c r="L126" s="283">
        <v>9.8101851851851857E-3</v>
      </c>
      <c r="M126" s="46"/>
      <c r="N126" s="286"/>
    </row>
    <row r="127" spans="1:14" s="3" customFormat="1" ht="12.75">
      <c r="A127" s="46"/>
      <c r="B127" s="6"/>
      <c r="C127" s="7"/>
      <c r="D127" s="20"/>
      <c r="E127" s="9"/>
      <c r="F127" s="17"/>
      <c r="G127" s="46"/>
      <c r="H127" s="26" t="s">
        <v>635</v>
      </c>
      <c r="I127" s="7" t="s">
        <v>785</v>
      </c>
      <c r="J127" s="8" t="s">
        <v>786</v>
      </c>
      <c r="K127" s="9" t="s">
        <v>631</v>
      </c>
      <c r="L127" s="27">
        <v>858.4</v>
      </c>
      <c r="M127" s="46"/>
    </row>
    <row r="128" spans="1:14" s="3" customFormat="1" ht="13.5" thickBot="1">
      <c r="A128" s="46"/>
      <c r="B128" s="6"/>
      <c r="C128" s="7"/>
      <c r="D128" s="20"/>
      <c r="E128" s="9"/>
      <c r="F128" s="17"/>
      <c r="G128" s="46"/>
      <c r="H128" s="26" t="s">
        <v>636</v>
      </c>
      <c r="I128" s="7" t="s">
        <v>793</v>
      </c>
      <c r="J128" s="8" t="s">
        <v>794</v>
      </c>
      <c r="K128" s="9" t="s">
        <v>631</v>
      </c>
      <c r="L128" s="27">
        <v>863.5</v>
      </c>
      <c r="M128" s="46"/>
    </row>
    <row r="129" spans="1:13" s="3" customFormat="1" ht="12.75" hidden="1">
      <c r="A129" s="46"/>
      <c r="B129" s="6"/>
      <c r="C129" s="7"/>
      <c r="D129" s="20"/>
      <c r="E129" s="9"/>
      <c r="F129" s="17"/>
      <c r="G129" s="46"/>
      <c r="H129" s="26"/>
      <c r="I129" s="7"/>
      <c r="J129" s="8"/>
      <c r="K129" s="9"/>
      <c r="L129" s="27"/>
      <c r="M129" s="46"/>
    </row>
    <row r="130" spans="1:13" s="3" customFormat="1" ht="12.75" hidden="1">
      <c r="A130" s="46"/>
      <c r="B130" s="6"/>
      <c r="C130" s="7"/>
      <c r="D130" s="20"/>
      <c r="E130" s="9"/>
      <c r="F130" s="17"/>
      <c r="G130" s="46"/>
      <c r="H130" s="26"/>
      <c r="I130" s="7"/>
      <c r="J130" s="8"/>
      <c r="K130" s="9"/>
      <c r="L130" s="27"/>
      <c r="M130" s="46"/>
    </row>
    <row r="131" spans="1:13" s="3" customFormat="1" ht="12.75" hidden="1">
      <c r="A131" s="46"/>
      <c r="B131" s="6"/>
      <c r="C131" s="7"/>
      <c r="D131" s="20"/>
      <c r="E131" s="9"/>
      <c r="F131" s="17"/>
      <c r="G131" s="46"/>
      <c r="H131" s="26"/>
      <c r="I131" s="7"/>
      <c r="J131" s="8"/>
      <c r="K131" s="9"/>
      <c r="L131" s="27"/>
      <c r="M131" s="46"/>
    </row>
    <row r="132" spans="1:13" s="3" customFormat="1" ht="12.75" hidden="1">
      <c r="A132" s="46"/>
      <c r="B132" s="6"/>
      <c r="C132" s="7"/>
      <c r="D132" s="20"/>
      <c r="E132" s="9"/>
      <c r="F132" s="17"/>
      <c r="G132" s="46"/>
      <c r="H132" s="26"/>
      <c r="I132" s="7"/>
      <c r="J132" s="8"/>
      <c r="K132" s="9"/>
      <c r="L132" s="27"/>
      <c r="M132" s="46"/>
    </row>
    <row r="133" spans="1:13" s="3" customFormat="1" ht="13.5" hidden="1" thickBot="1">
      <c r="A133" s="46"/>
      <c r="B133" s="6"/>
      <c r="C133" s="7"/>
      <c r="D133" s="20"/>
      <c r="E133" s="9"/>
      <c r="F133" s="17"/>
      <c r="G133" s="46"/>
      <c r="H133" s="26"/>
      <c r="I133" s="7"/>
      <c r="J133" s="8"/>
      <c r="K133" s="9"/>
      <c r="L133" s="27"/>
      <c r="M133" s="46"/>
    </row>
    <row r="134" spans="1:13" s="3" customFormat="1" ht="13.5" hidden="1" customHeight="1">
      <c r="A134" s="46"/>
      <c r="B134" s="6"/>
      <c r="C134" s="7"/>
      <c r="D134" s="20"/>
      <c r="E134" s="9"/>
      <c r="F134" s="17"/>
      <c r="G134" s="46"/>
      <c r="H134" s="26"/>
      <c r="I134" s="7"/>
      <c r="J134" s="8"/>
      <c r="K134" s="9"/>
      <c r="L134" s="27"/>
      <c r="M134" s="46"/>
    </row>
    <row r="135" spans="1:13" s="3" customFormat="1" ht="13.5" hidden="1" customHeight="1">
      <c r="A135" s="46"/>
      <c r="B135" s="6"/>
      <c r="C135" s="7"/>
      <c r="D135" s="20"/>
      <c r="E135" s="9"/>
      <c r="F135" s="17"/>
      <c r="G135" s="46"/>
      <c r="H135" s="26"/>
      <c r="I135" s="7"/>
      <c r="J135" s="8"/>
      <c r="K135" s="9"/>
      <c r="L135" s="27"/>
      <c r="M135" s="46"/>
    </row>
    <row r="136" spans="1:13" s="3" customFormat="1" ht="13.5" hidden="1" customHeight="1">
      <c r="A136" s="46"/>
      <c r="B136" s="6"/>
      <c r="C136" s="7"/>
      <c r="D136" s="20"/>
      <c r="E136" s="9"/>
      <c r="F136" s="17"/>
      <c r="G136" s="46"/>
      <c r="H136" s="26"/>
      <c r="I136" s="7"/>
      <c r="J136" s="8"/>
      <c r="K136" s="9"/>
      <c r="L136" s="27"/>
      <c r="M136" s="46"/>
    </row>
    <row r="137" spans="1:13" s="3" customFormat="1" ht="13.5" hidden="1" customHeight="1">
      <c r="A137" s="46"/>
      <c r="B137" s="6"/>
      <c r="C137" s="7"/>
      <c r="D137" s="20"/>
      <c r="E137" s="9"/>
      <c r="F137" s="17"/>
      <c r="G137" s="46"/>
      <c r="H137" s="26"/>
      <c r="I137" s="7"/>
      <c r="J137" s="8"/>
      <c r="K137" s="9"/>
      <c r="L137" s="27"/>
      <c r="M137" s="46"/>
    </row>
    <row r="138" spans="1:13" s="3" customFormat="1" ht="13.5" hidden="1" customHeight="1">
      <c r="A138" s="46"/>
      <c r="B138" s="6"/>
      <c r="C138" s="7"/>
      <c r="D138" s="21"/>
      <c r="E138" s="9"/>
      <c r="F138" s="17"/>
      <c r="G138" s="46"/>
      <c r="H138" s="26"/>
      <c r="I138" s="7"/>
      <c r="J138" s="7"/>
      <c r="K138" s="9"/>
      <c r="L138" s="27"/>
      <c r="M138" s="46"/>
    </row>
    <row r="139" spans="1:13" s="3" customFormat="1" ht="13.5" hidden="1" customHeight="1">
      <c r="A139" s="46"/>
      <c r="B139" s="6"/>
      <c r="C139" s="7"/>
      <c r="D139" s="21"/>
      <c r="E139" s="9"/>
      <c r="F139" s="17"/>
      <c r="G139" s="46"/>
      <c r="H139" s="26"/>
      <c r="I139" s="7"/>
      <c r="J139" s="7"/>
      <c r="K139" s="9"/>
      <c r="L139" s="27"/>
      <c r="M139" s="46"/>
    </row>
    <row r="140" spans="1:13" s="3" customFormat="1" ht="13.5" hidden="1" customHeight="1">
      <c r="A140" s="46"/>
      <c r="B140" s="6"/>
      <c r="C140" s="7"/>
      <c r="D140" s="21"/>
      <c r="E140" s="9"/>
      <c r="F140" s="17"/>
      <c r="G140" s="46"/>
      <c r="H140" s="26"/>
      <c r="I140" s="7"/>
      <c r="J140" s="7"/>
      <c r="K140" s="9"/>
      <c r="L140" s="27"/>
      <c r="M140" s="46"/>
    </row>
    <row r="141" spans="1:13" s="3" customFormat="1" ht="13.5" hidden="1" customHeight="1">
      <c r="A141" s="46"/>
      <c r="B141" s="6"/>
      <c r="C141" s="7"/>
      <c r="D141" s="21"/>
      <c r="E141" s="9"/>
      <c r="F141" s="17"/>
      <c r="G141" s="46"/>
      <c r="H141" s="26"/>
      <c r="I141" s="7"/>
      <c r="J141" s="7"/>
      <c r="K141" s="9"/>
      <c r="L141" s="27"/>
      <c r="M141" s="46"/>
    </row>
    <row r="142" spans="1:13" s="3" customFormat="1" ht="13.5" hidden="1" customHeight="1">
      <c r="A142" s="46"/>
      <c r="B142" s="6"/>
      <c r="C142" s="7"/>
      <c r="D142" s="21"/>
      <c r="E142" s="9"/>
      <c r="F142" s="17"/>
      <c r="G142" s="46"/>
      <c r="H142" s="26"/>
      <c r="I142" s="7"/>
      <c r="J142" s="7"/>
      <c r="K142" s="9"/>
      <c r="L142" s="27"/>
      <c r="M142" s="46"/>
    </row>
    <row r="143" spans="1:13" s="3" customFormat="1" ht="13.5" hidden="1" thickBot="1">
      <c r="A143" s="46"/>
      <c r="B143" s="19"/>
      <c r="C143" s="10"/>
      <c r="D143" s="22"/>
      <c r="E143" s="11"/>
      <c r="F143" s="18"/>
      <c r="G143" s="46"/>
      <c r="H143" s="28"/>
      <c r="I143" s="29"/>
      <c r="J143" s="29"/>
      <c r="K143" s="30"/>
      <c r="L143" s="31"/>
      <c r="M143" s="46"/>
    </row>
    <row r="144" spans="1:13" s="3" customFormat="1" ht="12.75" thickTop="1">
      <c r="A144" s="46"/>
      <c r="B144" s="47"/>
      <c r="C144" s="47"/>
      <c r="D144" s="47"/>
      <c r="E144" s="47"/>
      <c r="F144" s="47"/>
      <c r="G144" s="46"/>
      <c r="H144" s="48"/>
      <c r="I144" s="48"/>
      <c r="J144" s="48"/>
      <c r="K144" s="48"/>
      <c r="L144" s="48"/>
      <c r="M144" s="46"/>
    </row>
    <row r="145" spans="1:14" s="3" customFormat="1" ht="21" thickBot="1">
      <c r="A145" s="35"/>
      <c r="B145" s="893" t="s">
        <v>773</v>
      </c>
      <c r="C145" s="893"/>
      <c r="D145" s="35"/>
      <c r="E145" s="193" t="s">
        <v>726</v>
      </c>
      <c r="F145" s="902" t="s">
        <v>776</v>
      </c>
      <c r="G145" s="902"/>
      <c r="H145" s="902"/>
      <c r="I145" s="902"/>
      <c r="J145" s="35"/>
      <c r="K145" s="893" t="s">
        <v>724</v>
      </c>
      <c r="L145" s="893"/>
      <c r="M145" s="46"/>
    </row>
    <row r="146" spans="1:14" s="3" customFormat="1" ht="13.5" thickTop="1" thickBot="1">
      <c r="A146" s="35"/>
      <c r="B146" s="894" t="s">
        <v>720</v>
      </c>
      <c r="C146" s="895"/>
      <c r="D146" s="43"/>
      <c r="E146" s="44"/>
      <c r="F146" s="44"/>
      <c r="G146" s="35"/>
      <c r="H146" s="898" t="s">
        <v>721</v>
      </c>
      <c r="I146" s="899"/>
      <c r="J146" s="45"/>
      <c r="K146" s="45"/>
      <c r="L146" s="45"/>
      <c r="M146" s="46"/>
    </row>
    <row r="147" spans="1:14" s="3" customFormat="1" ht="16.5" thickTop="1" thickBot="1">
      <c r="A147" s="46"/>
      <c r="B147" s="896"/>
      <c r="C147" s="897"/>
      <c r="D147" s="14"/>
      <c r="E147" s="12" t="s">
        <v>647</v>
      </c>
      <c r="F147" s="13">
        <f>COUNTA(D149:D168)</f>
        <v>1</v>
      </c>
      <c r="G147" s="46"/>
      <c r="H147" s="900"/>
      <c r="I147" s="901"/>
      <c r="J147" s="32"/>
      <c r="K147" s="33" t="s">
        <v>647</v>
      </c>
      <c r="L147" s="34">
        <f>COUNTA(J149:J168)</f>
        <v>16</v>
      </c>
      <c r="M147" s="46"/>
    </row>
    <row r="148" spans="1:14" s="3" customFormat="1">
      <c r="A148" s="46"/>
      <c r="B148" s="15" t="s">
        <v>628</v>
      </c>
      <c r="C148" s="16" t="s">
        <v>624</v>
      </c>
      <c r="D148" s="4" t="s">
        <v>625</v>
      </c>
      <c r="E148" s="4" t="s">
        <v>626</v>
      </c>
      <c r="F148" s="5" t="s">
        <v>646</v>
      </c>
      <c r="G148" s="46"/>
      <c r="H148" s="24" t="s">
        <v>628</v>
      </c>
      <c r="I148" s="23" t="s">
        <v>624</v>
      </c>
      <c r="J148" s="4" t="s">
        <v>625</v>
      </c>
      <c r="K148" s="4" t="s">
        <v>626</v>
      </c>
      <c r="L148" s="25" t="s">
        <v>646</v>
      </c>
      <c r="M148" s="46"/>
    </row>
    <row r="149" spans="1:14" s="3" customFormat="1">
      <c r="A149" s="46"/>
      <c r="B149" s="82" t="s">
        <v>632</v>
      </c>
      <c r="C149" s="83" t="s">
        <v>1049</v>
      </c>
      <c r="D149" s="84" t="s">
        <v>1050</v>
      </c>
      <c r="E149" s="85" t="s">
        <v>883</v>
      </c>
      <c r="F149" s="278">
        <v>1.2815972222222222E-2</v>
      </c>
      <c r="G149" s="285"/>
      <c r="H149" s="100" t="s">
        <v>632</v>
      </c>
      <c r="I149" s="83" t="s">
        <v>708</v>
      </c>
      <c r="J149" s="84" t="s">
        <v>1051</v>
      </c>
      <c r="K149" s="85" t="s">
        <v>935</v>
      </c>
      <c r="L149" s="281">
        <v>1.8655092592592595E-2</v>
      </c>
      <c r="M149" s="46"/>
      <c r="N149" s="286"/>
    </row>
    <row r="150" spans="1:14" s="3" customFormat="1">
      <c r="A150" s="46"/>
      <c r="B150" s="87"/>
      <c r="C150" s="88"/>
      <c r="D150" s="89"/>
      <c r="E150" s="90"/>
      <c r="F150" s="91"/>
      <c r="G150" s="46"/>
      <c r="H150" s="102" t="s">
        <v>633</v>
      </c>
      <c r="I150" s="88" t="s">
        <v>793</v>
      </c>
      <c r="J150" s="89" t="s">
        <v>1052</v>
      </c>
      <c r="K150" s="90" t="s">
        <v>883</v>
      </c>
      <c r="L150" s="282">
        <v>1.9019675925925926E-2</v>
      </c>
      <c r="M150" s="46"/>
      <c r="N150" s="286"/>
    </row>
    <row r="151" spans="1:14" s="3" customFormat="1">
      <c r="A151" s="46"/>
      <c r="B151" s="92"/>
      <c r="C151" s="93"/>
      <c r="D151" s="94"/>
      <c r="E151" s="95"/>
      <c r="F151" s="96"/>
      <c r="G151" s="46"/>
      <c r="H151" s="104" t="s">
        <v>634</v>
      </c>
      <c r="I151" s="93" t="s">
        <v>1053</v>
      </c>
      <c r="J151" s="94" t="s">
        <v>1054</v>
      </c>
      <c r="K151" s="95" t="s">
        <v>938</v>
      </c>
      <c r="L151" s="283">
        <v>1.9251157407407408E-2</v>
      </c>
      <c r="M151" s="46"/>
      <c r="N151" s="286"/>
    </row>
    <row r="152" spans="1:14" s="3" customFormat="1" ht="12.75">
      <c r="A152" s="46"/>
      <c r="B152" s="6"/>
      <c r="C152" s="7"/>
      <c r="D152" s="20"/>
      <c r="E152" s="9"/>
      <c r="F152" s="17"/>
      <c r="G152" s="46"/>
      <c r="H152" s="26" t="s">
        <v>635</v>
      </c>
      <c r="I152" s="7" t="s">
        <v>873</v>
      </c>
      <c r="J152" s="8" t="s">
        <v>814</v>
      </c>
      <c r="K152" s="9" t="s">
        <v>942</v>
      </c>
      <c r="L152" s="27">
        <v>1670.9</v>
      </c>
      <c r="M152" s="46"/>
    </row>
    <row r="153" spans="1:14" s="3" customFormat="1" ht="12.75">
      <c r="A153" s="46"/>
      <c r="B153" s="6"/>
      <c r="C153" s="7"/>
      <c r="D153" s="20"/>
      <c r="E153" s="9"/>
      <c r="F153" s="17"/>
      <c r="G153" s="46"/>
      <c r="H153" s="26" t="s">
        <v>636</v>
      </c>
      <c r="I153" s="7" t="s">
        <v>701</v>
      </c>
      <c r="J153" s="8" t="s">
        <v>741</v>
      </c>
      <c r="K153" s="9" t="s">
        <v>752</v>
      </c>
      <c r="L153" s="27">
        <v>1705.6</v>
      </c>
      <c r="M153" s="46"/>
    </row>
    <row r="154" spans="1:14" s="3" customFormat="1" ht="12.75">
      <c r="A154" s="46"/>
      <c r="B154" s="6"/>
      <c r="C154" s="7"/>
      <c r="D154" s="20"/>
      <c r="E154" s="9"/>
      <c r="F154" s="17"/>
      <c r="G154" s="46"/>
      <c r="H154" s="26" t="s">
        <v>637</v>
      </c>
      <c r="I154" s="7" t="s">
        <v>828</v>
      </c>
      <c r="J154" s="8" t="s">
        <v>1055</v>
      </c>
      <c r="K154" s="9" t="s">
        <v>753</v>
      </c>
      <c r="L154" s="27">
        <v>1732.3</v>
      </c>
      <c r="M154" s="46"/>
    </row>
    <row r="155" spans="1:14" s="3" customFormat="1" ht="12.75">
      <c r="A155" s="46"/>
      <c r="B155" s="6"/>
      <c r="C155" s="7"/>
      <c r="D155" s="20"/>
      <c r="E155" s="9"/>
      <c r="F155" s="17"/>
      <c r="G155" s="46"/>
      <c r="H155" s="26" t="s">
        <v>638</v>
      </c>
      <c r="I155" s="7" t="s">
        <v>701</v>
      </c>
      <c r="J155" s="8" t="s">
        <v>700</v>
      </c>
      <c r="K155" s="9" t="s">
        <v>671</v>
      </c>
      <c r="L155" s="27">
        <v>1741.6</v>
      </c>
      <c r="M155" s="46"/>
    </row>
    <row r="156" spans="1:14" s="3" customFormat="1" ht="12.75">
      <c r="A156" s="46"/>
      <c r="B156" s="6"/>
      <c r="C156" s="7"/>
      <c r="D156" s="20"/>
      <c r="E156" s="9"/>
      <c r="F156" s="17"/>
      <c r="G156" s="46"/>
      <c r="H156" s="26" t="s">
        <v>639</v>
      </c>
      <c r="I156" s="7" t="s">
        <v>1056</v>
      </c>
      <c r="J156" s="8" t="s">
        <v>1057</v>
      </c>
      <c r="K156" s="9" t="s">
        <v>730</v>
      </c>
      <c r="L156" s="27">
        <v>1780.6</v>
      </c>
      <c r="M156" s="46"/>
    </row>
    <row r="157" spans="1:14" s="3" customFormat="1" ht="12.75">
      <c r="A157" s="46"/>
      <c r="B157" s="6"/>
      <c r="C157" s="7"/>
      <c r="D157" s="20"/>
      <c r="E157" s="9"/>
      <c r="F157" s="17"/>
      <c r="G157" s="46"/>
      <c r="H157" s="26" t="s">
        <v>640</v>
      </c>
      <c r="I157" s="7" t="s">
        <v>742</v>
      </c>
      <c r="J157" s="8" t="s">
        <v>739</v>
      </c>
      <c r="K157" s="9" t="s">
        <v>663</v>
      </c>
      <c r="L157" s="27">
        <v>1822.7</v>
      </c>
      <c r="M157" s="46"/>
    </row>
    <row r="158" spans="1:14" s="3" customFormat="1" ht="12.75">
      <c r="A158" s="46"/>
      <c r="B158" s="6"/>
      <c r="C158" s="7"/>
      <c r="D158" s="20"/>
      <c r="E158" s="9"/>
      <c r="F158" s="17"/>
      <c r="G158" s="46"/>
      <c r="H158" s="26" t="s">
        <v>641</v>
      </c>
      <c r="I158" s="7" t="s">
        <v>991</v>
      </c>
      <c r="J158" s="8" t="s">
        <v>992</v>
      </c>
      <c r="K158" s="9" t="s">
        <v>753</v>
      </c>
      <c r="L158" s="27">
        <v>1835.2</v>
      </c>
      <c r="M158" s="46"/>
    </row>
    <row r="159" spans="1:14" s="3" customFormat="1" ht="12.75">
      <c r="A159" s="46"/>
      <c r="B159" s="6"/>
      <c r="C159" s="7"/>
      <c r="D159" s="20"/>
      <c r="E159" s="9"/>
      <c r="F159" s="17"/>
      <c r="G159" s="46"/>
      <c r="H159" s="26" t="s">
        <v>642</v>
      </c>
      <c r="I159" s="7" t="s">
        <v>886</v>
      </c>
      <c r="J159" s="8" t="s">
        <v>887</v>
      </c>
      <c r="K159" s="9" t="s">
        <v>730</v>
      </c>
      <c r="L159" s="27">
        <v>1849</v>
      </c>
      <c r="M159" s="46"/>
    </row>
    <row r="160" spans="1:14" s="3" customFormat="1" ht="12.75">
      <c r="A160" s="46"/>
      <c r="B160" s="6"/>
      <c r="C160" s="7"/>
      <c r="D160" s="20"/>
      <c r="E160" s="9"/>
      <c r="F160" s="17"/>
      <c r="G160" s="46"/>
      <c r="H160" s="26" t="s">
        <v>643</v>
      </c>
      <c r="I160" s="7" t="s">
        <v>1058</v>
      </c>
      <c r="J160" s="8" t="s">
        <v>1059</v>
      </c>
      <c r="K160" s="9" t="s">
        <v>937</v>
      </c>
      <c r="L160" s="27">
        <v>1898.2</v>
      </c>
      <c r="M160" s="46"/>
    </row>
    <row r="161" spans="1:14" s="3" customFormat="1" ht="12.75">
      <c r="A161" s="46"/>
      <c r="B161" s="6"/>
      <c r="C161" s="7"/>
      <c r="D161" s="20"/>
      <c r="E161" s="9"/>
      <c r="F161" s="17"/>
      <c r="G161" s="46"/>
      <c r="H161" s="26" t="s">
        <v>644</v>
      </c>
      <c r="I161" s="7" t="s">
        <v>1060</v>
      </c>
      <c r="J161" s="8" t="s">
        <v>1061</v>
      </c>
      <c r="K161" s="9" t="s">
        <v>668</v>
      </c>
      <c r="L161" s="27">
        <v>1923.3</v>
      </c>
      <c r="M161" s="46"/>
    </row>
    <row r="162" spans="1:14" s="3" customFormat="1" ht="12.75">
      <c r="A162" s="46"/>
      <c r="B162" s="6"/>
      <c r="C162" s="7"/>
      <c r="D162" s="20"/>
      <c r="E162" s="9"/>
      <c r="F162" s="17"/>
      <c r="G162" s="46"/>
      <c r="H162" s="26" t="s">
        <v>645</v>
      </c>
      <c r="I162" s="7" t="s">
        <v>1062</v>
      </c>
      <c r="J162" s="8" t="s">
        <v>1063</v>
      </c>
      <c r="K162" s="9" t="s">
        <v>753</v>
      </c>
      <c r="L162" s="27">
        <v>2183.6999999999998</v>
      </c>
      <c r="M162" s="46"/>
    </row>
    <row r="163" spans="1:14" s="3" customFormat="1" ht="12.75">
      <c r="A163" s="46"/>
      <c r="B163" s="6"/>
      <c r="C163" s="7"/>
      <c r="D163" s="21"/>
      <c r="E163" s="9"/>
      <c r="F163" s="17"/>
      <c r="G163" s="46"/>
      <c r="H163" s="26" t="s">
        <v>648</v>
      </c>
      <c r="I163" s="7" t="s">
        <v>708</v>
      </c>
      <c r="J163" s="8" t="s">
        <v>1064</v>
      </c>
      <c r="K163" s="9" t="s">
        <v>668</v>
      </c>
      <c r="L163" s="27">
        <v>2213.3000000000002</v>
      </c>
      <c r="M163" s="46"/>
    </row>
    <row r="164" spans="1:14" s="3" customFormat="1" ht="13.5" thickBot="1">
      <c r="A164" s="46"/>
      <c r="B164" s="6"/>
      <c r="C164" s="7"/>
      <c r="D164" s="21"/>
      <c r="E164" s="9"/>
      <c r="F164" s="17"/>
      <c r="G164" s="46"/>
      <c r="H164" s="26" t="s">
        <v>649</v>
      </c>
      <c r="I164" s="7" t="s">
        <v>742</v>
      </c>
      <c r="J164" s="8" t="s">
        <v>3990</v>
      </c>
      <c r="K164" s="9" t="s">
        <v>941</v>
      </c>
      <c r="L164" s="27">
        <v>2356.6</v>
      </c>
      <c r="M164" s="46"/>
    </row>
    <row r="165" spans="1:14" s="3" customFormat="1" ht="12.75" hidden="1">
      <c r="A165" s="46"/>
      <c r="B165" s="6"/>
      <c r="C165" s="7"/>
      <c r="D165" s="21"/>
      <c r="E165" s="9"/>
      <c r="F165" s="17"/>
      <c r="G165" s="46"/>
      <c r="H165" s="26"/>
      <c r="I165" s="7"/>
      <c r="J165" s="7"/>
      <c r="K165" s="9"/>
      <c r="L165" s="27"/>
      <c r="M165" s="46"/>
    </row>
    <row r="166" spans="1:14" s="3" customFormat="1" ht="12.75" hidden="1">
      <c r="A166" s="46"/>
      <c r="B166" s="6"/>
      <c r="C166" s="7"/>
      <c r="D166" s="21"/>
      <c r="E166" s="9"/>
      <c r="F166" s="17"/>
      <c r="G166" s="46"/>
      <c r="H166" s="26"/>
      <c r="I166" s="7"/>
      <c r="J166" s="7"/>
      <c r="K166" s="9"/>
      <c r="L166" s="27"/>
      <c r="M166" s="46"/>
    </row>
    <row r="167" spans="1:14" s="3" customFormat="1" ht="12.75" hidden="1">
      <c r="A167" s="46"/>
      <c r="B167" s="6"/>
      <c r="C167" s="7"/>
      <c r="D167" s="21"/>
      <c r="E167" s="9"/>
      <c r="F167" s="17"/>
      <c r="G167" s="46"/>
      <c r="H167" s="26"/>
      <c r="I167" s="7"/>
      <c r="J167" s="7"/>
      <c r="K167" s="9"/>
      <c r="L167" s="27"/>
      <c r="M167" s="46"/>
    </row>
    <row r="168" spans="1:14" s="3" customFormat="1" ht="13.5" hidden="1" thickBot="1">
      <c r="A168" s="46"/>
      <c r="B168" s="19"/>
      <c r="C168" s="10"/>
      <c r="D168" s="22"/>
      <c r="E168" s="11"/>
      <c r="F168" s="18"/>
      <c r="G168" s="46"/>
      <c r="H168" s="28"/>
      <c r="I168" s="29"/>
      <c r="J168" s="29"/>
      <c r="K168" s="30"/>
      <c r="L168" s="31"/>
      <c r="M168" s="46"/>
    </row>
    <row r="169" spans="1:14" s="3" customFormat="1" ht="12.75" thickTop="1">
      <c r="A169" s="46"/>
      <c r="B169" s="47"/>
      <c r="C169" s="47"/>
      <c r="D169" s="47"/>
      <c r="E169" s="47"/>
      <c r="F169" s="47"/>
      <c r="G169" s="46"/>
      <c r="H169" s="48"/>
      <c r="I169" s="48"/>
      <c r="J169" s="48"/>
      <c r="K169" s="48"/>
      <c r="L169" s="48"/>
      <c r="M169" s="46"/>
    </row>
    <row r="170" spans="1:14" s="3" customFormat="1" ht="21" thickBot="1">
      <c r="A170" s="35"/>
      <c r="B170" s="893" t="s">
        <v>774</v>
      </c>
      <c r="C170" s="893"/>
      <c r="D170" s="193" t="s">
        <v>724</v>
      </c>
      <c r="E170" s="902" t="s">
        <v>723</v>
      </c>
      <c r="F170" s="902"/>
      <c r="G170" s="42"/>
      <c r="H170" s="893" t="s">
        <v>775</v>
      </c>
      <c r="I170" s="893" t="s">
        <v>775</v>
      </c>
      <c r="J170" s="193" t="s">
        <v>724</v>
      </c>
      <c r="K170" s="902" t="s">
        <v>915</v>
      </c>
      <c r="L170" s="902"/>
      <c r="M170" s="46"/>
    </row>
    <row r="171" spans="1:14" s="3" customFormat="1" ht="13.5" customHeight="1" thickTop="1" thickBot="1">
      <c r="A171" s="35"/>
      <c r="B171" s="898" t="s">
        <v>722</v>
      </c>
      <c r="C171" s="899"/>
      <c r="D171" s="45"/>
      <c r="E171" s="45"/>
      <c r="F171" s="45"/>
      <c r="G171" s="35"/>
      <c r="H171" s="898" t="s">
        <v>722</v>
      </c>
      <c r="I171" s="899"/>
      <c r="J171" s="45"/>
      <c r="K171" s="45"/>
      <c r="L171" s="45"/>
      <c r="M171" s="46"/>
    </row>
    <row r="172" spans="1:14" s="3" customFormat="1" ht="16.5" thickTop="1" thickBot="1">
      <c r="A172" s="46"/>
      <c r="B172" s="900"/>
      <c r="C172" s="901"/>
      <c r="D172" s="32"/>
      <c r="E172" s="33" t="s">
        <v>647</v>
      </c>
      <c r="F172" s="34">
        <f>COUNTA(D174:D193)</f>
        <v>9</v>
      </c>
      <c r="G172" s="46"/>
      <c r="H172" s="900"/>
      <c r="I172" s="901"/>
      <c r="J172" s="32"/>
      <c r="K172" s="33" t="s">
        <v>647</v>
      </c>
      <c r="L172" s="34">
        <f>COUNTA(J174:J193)</f>
        <v>6</v>
      </c>
      <c r="M172" s="46"/>
    </row>
    <row r="173" spans="1:14" s="3" customFormat="1">
      <c r="A173" s="46"/>
      <c r="B173" s="24" t="s">
        <v>628</v>
      </c>
      <c r="C173" s="23" t="s">
        <v>624</v>
      </c>
      <c r="D173" s="4" t="s">
        <v>625</v>
      </c>
      <c r="E173" s="4" t="s">
        <v>626</v>
      </c>
      <c r="F173" s="25" t="s">
        <v>646</v>
      </c>
      <c r="G173" s="46"/>
      <c r="H173" s="24" t="s">
        <v>628</v>
      </c>
      <c r="I173" s="23" t="s">
        <v>624</v>
      </c>
      <c r="J173" s="4" t="s">
        <v>625</v>
      </c>
      <c r="K173" s="4" t="s">
        <v>626</v>
      </c>
      <c r="L173" s="25" t="s">
        <v>646</v>
      </c>
      <c r="M173" s="46"/>
    </row>
    <row r="174" spans="1:14" s="3" customFormat="1">
      <c r="A174" s="46"/>
      <c r="B174" s="100" t="s">
        <v>632</v>
      </c>
      <c r="C174" s="83" t="s">
        <v>1065</v>
      </c>
      <c r="D174" s="84" t="s">
        <v>1001</v>
      </c>
      <c r="E174" s="85" t="s">
        <v>730</v>
      </c>
      <c r="F174" s="281">
        <v>2.0606481481481479E-2</v>
      </c>
      <c r="G174" s="285"/>
      <c r="H174" s="100" t="s">
        <v>632</v>
      </c>
      <c r="I174" s="83" t="s">
        <v>1079</v>
      </c>
      <c r="J174" s="84" t="s">
        <v>1080</v>
      </c>
      <c r="K174" s="85" t="s">
        <v>753</v>
      </c>
      <c r="L174" s="281">
        <v>2.1640046296296293E-2</v>
      </c>
      <c r="M174" s="46"/>
      <c r="N174" s="286"/>
    </row>
    <row r="175" spans="1:14" s="3" customFormat="1">
      <c r="A175" s="46"/>
      <c r="B175" s="102" t="s">
        <v>633</v>
      </c>
      <c r="C175" s="88" t="s">
        <v>731</v>
      </c>
      <c r="D175" s="89" t="s">
        <v>1066</v>
      </c>
      <c r="E175" s="90" t="s">
        <v>883</v>
      </c>
      <c r="F175" s="282">
        <v>2.1351851851851854E-2</v>
      </c>
      <c r="G175" s="285"/>
      <c r="H175" s="102" t="s">
        <v>633</v>
      </c>
      <c r="I175" s="88" t="s">
        <v>891</v>
      </c>
      <c r="J175" s="89" t="s">
        <v>892</v>
      </c>
      <c r="K175" s="90" t="s">
        <v>663</v>
      </c>
      <c r="L175" s="282">
        <v>2.2589120370370374E-2</v>
      </c>
      <c r="M175" s="46"/>
      <c r="N175" s="286"/>
    </row>
    <row r="176" spans="1:14" s="3" customFormat="1">
      <c r="A176" s="46"/>
      <c r="B176" s="104" t="s">
        <v>634</v>
      </c>
      <c r="C176" s="93" t="s">
        <v>666</v>
      </c>
      <c r="D176" s="94" t="s">
        <v>1067</v>
      </c>
      <c r="E176" s="95" t="s">
        <v>753</v>
      </c>
      <c r="F176" s="283">
        <v>2.1472222222222222E-2</v>
      </c>
      <c r="G176" s="285"/>
      <c r="H176" s="104" t="s">
        <v>634</v>
      </c>
      <c r="I176" s="93" t="s">
        <v>1053</v>
      </c>
      <c r="J176" s="94" t="s">
        <v>1081</v>
      </c>
      <c r="K176" s="95" t="s">
        <v>753</v>
      </c>
      <c r="L176" s="283">
        <v>2.3497685185185187E-2</v>
      </c>
      <c r="M176" s="46"/>
      <c r="N176" s="286"/>
    </row>
    <row r="177" spans="1:13" s="3" customFormat="1">
      <c r="A177" s="46"/>
      <c r="B177" s="26" t="s">
        <v>635</v>
      </c>
      <c r="C177" s="7" t="s">
        <v>1068</v>
      </c>
      <c r="D177" s="8" t="s">
        <v>848</v>
      </c>
      <c r="E177" s="9" t="s">
        <v>944</v>
      </c>
      <c r="F177" s="27">
        <v>1868.1</v>
      </c>
      <c r="G177" s="46"/>
      <c r="H177" s="26" t="s">
        <v>635</v>
      </c>
      <c r="I177" s="7" t="s">
        <v>669</v>
      </c>
      <c r="J177" s="8" t="s">
        <v>1082</v>
      </c>
      <c r="K177" s="9" t="s">
        <v>753</v>
      </c>
      <c r="L177" s="27">
        <v>2064.1</v>
      </c>
      <c r="M177" s="46"/>
    </row>
    <row r="178" spans="1:13" s="3" customFormat="1">
      <c r="A178" s="46"/>
      <c r="B178" s="26" t="s">
        <v>636</v>
      </c>
      <c r="C178" s="7" t="s">
        <v>1068</v>
      </c>
      <c r="D178" s="8" t="s">
        <v>736</v>
      </c>
      <c r="E178" s="9" t="s">
        <v>1078</v>
      </c>
      <c r="F178" s="27">
        <v>2020.4</v>
      </c>
      <c r="G178" s="46"/>
      <c r="H178" s="26" t="s">
        <v>636</v>
      </c>
      <c r="I178" s="7" t="s">
        <v>790</v>
      </c>
      <c r="J178" s="8" t="s">
        <v>1083</v>
      </c>
      <c r="K178" s="9" t="s">
        <v>753</v>
      </c>
      <c r="L178" s="27">
        <v>2575.1</v>
      </c>
      <c r="M178" s="46"/>
    </row>
    <row r="179" spans="1:13" s="3" customFormat="1">
      <c r="A179" s="46"/>
      <c r="B179" s="26" t="s">
        <v>637</v>
      </c>
      <c r="C179" s="7" t="s">
        <v>669</v>
      </c>
      <c r="D179" s="8" t="s">
        <v>728</v>
      </c>
      <c r="E179" s="9" t="s">
        <v>663</v>
      </c>
      <c r="F179" s="27">
        <v>2022.9</v>
      </c>
      <c r="G179" s="46"/>
      <c r="H179" s="26" t="s">
        <v>637</v>
      </c>
      <c r="I179" s="7" t="s">
        <v>1084</v>
      </c>
      <c r="J179" s="8" t="s">
        <v>794</v>
      </c>
      <c r="K179" s="9" t="s">
        <v>631</v>
      </c>
      <c r="L179" s="27"/>
      <c r="M179" s="46"/>
    </row>
    <row r="180" spans="1:13" s="3" customFormat="1">
      <c r="A180" s="46"/>
      <c r="B180" s="26" t="s">
        <v>638</v>
      </c>
      <c r="C180" s="7" t="s">
        <v>731</v>
      </c>
      <c r="D180" s="8" t="s">
        <v>1069</v>
      </c>
      <c r="E180" s="9" t="s">
        <v>939</v>
      </c>
      <c r="F180" s="27">
        <v>2042.4</v>
      </c>
      <c r="G180" s="46"/>
      <c r="H180" s="26"/>
      <c r="I180" s="7"/>
      <c r="J180" s="8"/>
      <c r="K180" s="9"/>
      <c r="L180" s="27"/>
      <c r="M180" s="46"/>
    </row>
    <row r="181" spans="1:13" s="3" customFormat="1">
      <c r="A181" s="46"/>
      <c r="B181" s="26" t="s">
        <v>639</v>
      </c>
      <c r="C181" s="7" t="s">
        <v>866</v>
      </c>
      <c r="D181" s="8" t="s">
        <v>1070</v>
      </c>
      <c r="E181" s="9" t="s">
        <v>753</v>
      </c>
      <c r="F181" s="27">
        <v>2056.3000000000002</v>
      </c>
      <c r="G181" s="46"/>
      <c r="H181" s="26"/>
      <c r="I181" s="7"/>
      <c r="J181" s="8"/>
      <c r="K181" s="9"/>
      <c r="L181" s="27"/>
      <c r="M181" s="46"/>
    </row>
    <row r="182" spans="1:13" s="3" customFormat="1" ht="12.75" thickBot="1">
      <c r="A182" s="46"/>
      <c r="B182" s="26" t="s">
        <v>640</v>
      </c>
      <c r="C182" s="7" t="s">
        <v>828</v>
      </c>
      <c r="D182" s="8" t="s">
        <v>1077</v>
      </c>
      <c r="E182" s="9" t="s">
        <v>935</v>
      </c>
      <c r="F182" s="27">
        <v>2057.8000000000002</v>
      </c>
      <c r="G182" s="46"/>
      <c r="H182" s="26"/>
      <c r="I182" s="7"/>
      <c r="J182" s="8"/>
      <c r="K182" s="9"/>
      <c r="L182" s="27"/>
      <c r="M182" s="46"/>
    </row>
    <row r="183" spans="1:13" s="3" customFormat="1" hidden="1">
      <c r="A183" s="46"/>
      <c r="B183" s="26"/>
      <c r="C183" s="7"/>
      <c r="D183" s="8"/>
      <c r="E183" s="9"/>
      <c r="F183" s="27"/>
      <c r="G183" s="46"/>
      <c r="H183" s="26"/>
      <c r="I183" s="7"/>
      <c r="J183" s="8"/>
      <c r="K183" s="9"/>
      <c r="L183" s="27"/>
      <c r="M183" s="46"/>
    </row>
    <row r="184" spans="1:13" s="3" customFormat="1" hidden="1">
      <c r="A184" s="46"/>
      <c r="B184" s="26"/>
      <c r="C184" s="7"/>
      <c r="D184" s="8"/>
      <c r="E184" s="9"/>
      <c r="F184" s="27"/>
      <c r="G184" s="46"/>
      <c r="H184" s="26"/>
      <c r="I184" s="7"/>
      <c r="J184" s="8"/>
      <c r="K184" s="9"/>
      <c r="L184" s="27"/>
      <c r="M184" s="46"/>
    </row>
    <row r="185" spans="1:13" s="3" customFormat="1" hidden="1">
      <c r="A185" s="46"/>
      <c r="B185" s="26"/>
      <c r="C185" s="7"/>
      <c r="D185" s="8"/>
      <c r="E185" s="9"/>
      <c r="F185" s="27"/>
      <c r="G185" s="46"/>
      <c r="H185" s="26"/>
      <c r="I185" s="7"/>
      <c r="J185" s="8"/>
      <c r="K185" s="9"/>
      <c r="L185" s="27"/>
      <c r="M185" s="46"/>
    </row>
    <row r="186" spans="1:13" s="3" customFormat="1" hidden="1">
      <c r="A186" s="46"/>
      <c r="B186" s="26"/>
      <c r="C186" s="7"/>
      <c r="D186" s="8"/>
      <c r="E186" s="9"/>
      <c r="F186" s="27"/>
      <c r="G186" s="46"/>
      <c r="H186" s="26"/>
      <c r="I186" s="7"/>
      <c r="J186" s="8"/>
      <c r="K186" s="9"/>
      <c r="L186" s="27"/>
      <c r="M186" s="46"/>
    </row>
    <row r="187" spans="1:13" s="3" customFormat="1" hidden="1">
      <c r="A187" s="46"/>
      <c r="B187" s="26"/>
      <c r="C187" s="7"/>
      <c r="D187" s="8"/>
      <c r="E187" s="9"/>
      <c r="F187" s="27"/>
      <c r="G187" s="46"/>
      <c r="H187" s="26"/>
      <c r="I187" s="7"/>
      <c r="J187" s="8"/>
      <c r="K187" s="9"/>
      <c r="L187" s="27"/>
      <c r="M187" s="46"/>
    </row>
    <row r="188" spans="1:13" s="3" customFormat="1" hidden="1">
      <c r="A188" s="46"/>
      <c r="B188" s="26"/>
      <c r="C188" s="7"/>
      <c r="D188" s="7"/>
      <c r="E188" s="9"/>
      <c r="F188" s="27"/>
      <c r="G188" s="46"/>
      <c r="H188" s="26"/>
      <c r="I188" s="7"/>
      <c r="J188" s="7"/>
      <c r="K188" s="9"/>
      <c r="L188" s="27"/>
      <c r="M188" s="46"/>
    </row>
    <row r="189" spans="1:13" s="3" customFormat="1" hidden="1">
      <c r="A189" s="46"/>
      <c r="B189" s="26"/>
      <c r="C189" s="7"/>
      <c r="D189" s="7"/>
      <c r="E189" s="9"/>
      <c r="F189" s="27"/>
      <c r="G189" s="46"/>
      <c r="H189" s="26"/>
      <c r="I189" s="7"/>
      <c r="J189" s="7"/>
      <c r="K189" s="9"/>
      <c r="L189" s="27"/>
      <c r="M189" s="46"/>
    </row>
    <row r="190" spans="1:13" s="3" customFormat="1" hidden="1">
      <c r="A190" s="46"/>
      <c r="B190" s="26"/>
      <c r="C190" s="7"/>
      <c r="D190" s="7"/>
      <c r="E190" s="9"/>
      <c r="F190" s="27"/>
      <c r="G190" s="46"/>
      <c r="H190" s="26"/>
      <c r="I190" s="7"/>
      <c r="J190" s="7"/>
      <c r="K190" s="9"/>
      <c r="L190" s="27"/>
      <c r="M190" s="46"/>
    </row>
    <row r="191" spans="1:13" s="3" customFormat="1" hidden="1">
      <c r="A191" s="46"/>
      <c r="B191" s="26"/>
      <c r="C191" s="7"/>
      <c r="D191" s="7"/>
      <c r="E191" s="9"/>
      <c r="F191" s="27"/>
      <c r="G191" s="46"/>
      <c r="H191" s="26"/>
      <c r="I191" s="7"/>
      <c r="J191" s="7"/>
      <c r="K191" s="9"/>
      <c r="L191" s="27"/>
      <c r="M191" s="46"/>
    </row>
    <row r="192" spans="1:13" s="3" customFormat="1" hidden="1">
      <c r="A192" s="46"/>
      <c r="B192" s="26"/>
      <c r="C192" s="7"/>
      <c r="D192" s="7"/>
      <c r="E192" s="9"/>
      <c r="F192" s="27"/>
      <c r="G192" s="46"/>
      <c r="H192" s="26"/>
      <c r="I192" s="7"/>
      <c r="J192" s="7"/>
      <c r="K192" s="9"/>
      <c r="L192" s="27"/>
      <c r="M192" s="46"/>
    </row>
    <row r="193" spans="1:13" s="3" customFormat="1" ht="12.75" hidden="1" thickBot="1">
      <c r="A193" s="46"/>
      <c r="B193" s="28"/>
      <c r="C193" s="29"/>
      <c r="D193" s="29"/>
      <c r="E193" s="30"/>
      <c r="F193" s="31"/>
      <c r="G193" s="46"/>
      <c r="H193" s="28"/>
      <c r="I193" s="29"/>
      <c r="J193" s="29"/>
      <c r="K193" s="30"/>
      <c r="L193" s="31"/>
      <c r="M193" s="46"/>
    </row>
    <row r="194" spans="1:13" s="3" customFormat="1" ht="12.75" thickTop="1">
      <c r="A194" s="46"/>
      <c r="B194" s="48"/>
      <c r="C194" s="48"/>
      <c r="D194" s="48"/>
      <c r="E194" s="48"/>
      <c r="F194" s="48"/>
      <c r="G194" s="46"/>
      <c r="H194" s="48"/>
      <c r="I194" s="48"/>
      <c r="J194" s="48"/>
      <c r="K194" s="48"/>
      <c r="L194" s="48"/>
      <c r="M194" s="46"/>
    </row>
    <row r="195" spans="1:13" s="3" customFormat="1" ht="21" thickBot="1">
      <c r="A195" s="35"/>
      <c r="B195" s="893" t="s">
        <v>914</v>
      </c>
      <c r="C195" s="893"/>
      <c r="D195" s="193" t="s">
        <v>724</v>
      </c>
      <c r="E195" s="902" t="s">
        <v>916</v>
      </c>
      <c r="F195" s="902"/>
      <c r="G195" s="42"/>
      <c r="H195" s="42"/>
      <c r="I195" s="42"/>
      <c r="J195" s="35"/>
      <c r="K195" s="906"/>
      <c r="L195" s="906"/>
      <c r="M195" s="46"/>
    </row>
    <row r="196" spans="1:13" s="3" customFormat="1" ht="13.5" customHeight="1" thickTop="1" thickBot="1">
      <c r="A196" s="35"/>
      <c r="B196" s="916" t="s">
        <v>906</v>
      </c>
      <c r="C196" s="917"/>
      <c r="D196" s="45"/>
      <c r="E196" s="45"/>
      <c r="F196" s="45"/>
      <c r="G196" s="35"/>
      <c r="H196" s="46"/>
      <c r="I196" s="46"/>
      <c r="J196" s="46"/>
      <c r="K196" s="46"/>
      <c r="L196" s="46"/>
      <c r="M196" s="46"/>
    </row>
    <row r="197" spans="1:13" s="3" customFormat="1" ht="15.75" thickTop="1">
      <c r="A197" s="46"/>
      <c r="B197" s="918"/>
      <c r="C197" s="919"/>
      <c r="D197" s="58"/>
      <c r="E197" s="59" t="s">
        <v>647</v>
      </c>
      <c r="F197" s="60">
        <f>COUNTA(D199:D218)</f>
        <v>3</v>
      </c>
      <c r="G197" s="46"/>
      <c r="H197" s="46"/>
      <c r="I197" s="46"/>
      <c r="J197" s="46"/>
      <c r="K197" s="46"/>
      <c r="L197" s="46"/>
      <c r="M197" s="46"/>
    </row>
    <row r="198" spans="1:13" s="3" customFormat="1">
      <c r="A198" s="46"/>
      <c r="B198" s="61" t="s">
        <v>628</v>
      </c>
      <c r="C198" s="4" t="s">
        <v>624</v>
      </c>
      <c r="D198" s="4" t="s">
        <v>625</v>
      </c>
      <c r="E198" s="4" t="s">
        <v>626</v>
      </c>
      <c r="F198" s="62" t="s">
        <v>646</v>
      </c>
      <c r="G198" s="46"/>
      <c r="H198" s="46"/>
      <c r="I198" s="46"/>
      <c r="J198" s="46"/>
      <c r="K198" s="46"/>
      <c r="L198" s="46"/>
      <c r="M198" s="46"/>
    </row>
    <row r="199" spans="1:13" s="3" customFormat="1">
      <c r="A199" s="46"/>
      <c r="B199" s="97" t="s">
        <v>632</v>
      </c>
      <c r="C199" s="83" t="s">
        <v>744</v>
      </c>
      <c r="D199" s="84" t="s">
        <v>1085</v>
      </c>
      <c r="E199" s="85" t="s">
        <v>883</v>
      </c>
      <c r="F199" s="311">
        <v>2.5136574074074075E-2</v>
      </c>
      <c r="G199" s="285"/>
      <c r="H199" s="46"/>
      <c r="I199" s="46"/>
      <c r="J199" s="46"/>
      <c r="K199" s="46"/>
      <c r="L199" s="46"/>
      <c r="M199" s="46"/>
    </row>
    <row r="200" spans="1:13" s="3" customFormat="1">
      <c r="A200" s="46"/>
      <c r="B200" s="98" t="s">
        <v>633</v>
      </c>
      <c r="C200" s="88" t="s">
        <v>790</v>
      </c>
      <c r="D200" s="89" t="s">
        <v>994</v>
      </c>
      <c r="E200" s="90" t="s">
        <v>663</v>
      </c>
      <c r="F200" s="312">
        <v>2.5598379629629627E-2</v>
      </c>
      <c r="G200" s="285"/>
      <c r="H200" s="46"/>
      <c r="I200" s="46"/>
      <c r="J200" s="46"/>
      <c r="K200" s="46"/>
      <c r="L200" s="46"/>
      <c r="M200" s="46"/>
    </row>
    <row r="201" spans="1:13" s="3" customFormat="1" ht="12.75" thickBot="1">
      <c r="A201" s="46"/>
      <c r="B201" s="99" t="s">
        <v>634</v>
      </c>
      <c r="C201" s="93" t="s">
        <v>735</v>
      </c>
      <c r="D201" s="94" t="s">
        <v>1086</v>
      </c>
      <c r="E201" s="95" t="s">
        <v>936</v>
      </c>
      <c r="F201" s="313">
        <v>2.8391203703703707E-2</v>
      </c>
      <c r="G201" s="285"/>
      <c r="H201" s="46"/>
      <c r="I201" s="46"/>
      <c r="J201" s="46"/>
      <c r="K201" s="46"/>
      <c r="L201" s="46"/>
      <c r="M201" s="46"/>
    </row>
    <row r="202" spans="1:13" s="3" customFormat="1" ht="12.75" hidden="1">
      <c r="A202" s="46"/>
      <c r="B202" s="63"/>
      <c r="C202" s="7"/>
      <c r="D202" s="20"/>
      <c r="E202" s="9"/>
      <c r="F202" s="64"/>
      <c r="G202" s="46"/>
      <c r="H202" s="46"/>
      <c r="I202" s="46"/>
      <c r="J202" s="46"/>
      <c r="K202" s="46"/>
      <c r="L202" s="46"/>
      <c r="M202" s="46"/>
    </row>
    <row r="203" spans="1:13" s="3" customFormat="1" ht="12.75" hidden="1">
      <c r="A203" s="46"/>
      <c r="B203" s="63"/>
      <c r="C203" s="7"/>
      <c r="D203" s="20"/>
      <c r="E203" s="9"/>
      <c r="F203" s="64"/>
      <c r="G203" s="46"/>
      <c r="H203" s="46"/>
      <c r="I203" s="46"/>
      <c r="J203" s="46"/>
      <c r="K203" s="46"/>
      <c r="L203" s="46"/>
      <c r="M203" s="46"/>
    </row>
    <row r="204" spans="1:13" s="3" customFormat="1" ht="12.75" hidden="1">
      <c r="A204" s="46"/>
      <c r="B204" s="63"/>
      <c r="C204" s="7"/>
      <c r="D204" s="20"/>
      <c r="E204" s="9"/>
      <c r="F204" s="64"/>
      <c r="G204" s="46"/>
      <c r="H204" s="46"/>
      <c r="I204" s="46"/>
      <c r="J204" s="46"/>
      <c r="K204" s="46"/>
      <c r="L204" s="46"/>
      <c r="M204" s="46"/>
    </row>
    <row r="205" spans="1:13" s="3" customFormat="1" ht="12.75" hidden="1">
      <c r="A205" s="46"/>
      <c r="B205" s="63"/>
      <c r="C205" s="7"/>
      <c r="D205" s="20"/>
      <c r="E205" s="9"/>
      <c r="F205" s="64"/>
      <c r="G205" s="46"/>
      <c r="H205" s="46"/>
      <c r="I205" s="46"/>
      <c r="J205" s="46"/>
      <c r="K205" s="46"/>
      <c r="L205" s="46"/>
      <c r="M205" s="46"/>
    </row>
    <row r="206" spans="1:13" s="3" customFormat="1" ht="12.75" hidden="1">
      <c r="A206" s="46"/>
      <c r="B206" s="63"/>
      <c r="C206" s="7"/>
      <c r="D206" s="20"/>
      <c r="E206" s="9"/>
      <c r="F206" s="64"/>
      <c r="G206" s="46"/>
      <c r="H206" s="46"/>
      <c r="I206" s="46"/>
      <c r="J206" s="46"/>
      <c r="K206" s="46"/>
      <c r="L206" s="46"/>
      <c r="M206" s="46"/>
    </row>
    <row r="207" spans="1:13" s="3" customFormat="1" ht="12.75" hidden="1">
      <c r="A207" s="46"/>
      <c r="B207" s="63"/>
      <c r="C207" s="7"/>
      <c r="D207" s="20"/>
      <c r="E207" s="9"/>
      <c r="F207" s="64"/>
      <c r="G207" s="46"/>
      <c r="H207" s="46"/>
      <c r="I207" s="46"/>
      <c r="J207" s="46"/>
      <c r="K207" s="46"/>
      <c r="L207" s="46"/>
      <c r="M207" s="46"/>
    </row>
    <row r="208" spans="1:13" s="3" customFormat="1" ht="12.75" hidden="1">
      <c r="A208" s="46"/>
      <c r="B208" s="63"/>
      <c r="C208" s="7"/>
      <c r="D208" s="20"/>
      <c r="E208" s="9"/>
      <c r="F208" s="64"/>
      <c r="G208" s="46"/>
      <c r="H208" s="46"/>
      <c r="I208" s="46"/>
      <c r="J208" s="46"/>
      <c r="K208" s="46"/>
      <c r="L208" s="46"/>
      <c r="M208" s="46"/>
    </row>
    <row r="209" spans="1:13" s="3" customFormat="1" ht="12.75" hidden="1">
      <c r="A209" s="46"/>
      <c r="B209" s="63"/>
      <c r="C209" s="7"/>
      <c r="D209" s="20"/>
      <c r="E209" s="9"/>
      <c r="F209" s="64"/>
      <c r="G209" s="46"/>
      <c r="H209" s="46"/>
      <c r="I209" s="46"/>
      <c r="J209" s="46"/>
      <c r="K209" s="46"/>
      <c r="L209" s="46"/>
      <c r="M209" s="46"/>
    </row>
    <row r="210" spans="1:13" s="3" customFormat="1" ht="12.75" hidden="1">
      <c r="A210" s="46"/>
      <c r="B210" s="63"/>
      <c r="C210" s="7"/>
      <c r="D210" s="20"/>
      <c r="E210" s="9"/>
      <c r="F210" s="64"/>
      <c r="G210" s="46"/>
      <c r="H210" s="46"/>
      <c r="I210" s="46"/>
      <c r="J210" s="46"/>
      <c r="K210" s="46"/>
      <c r="L210" s="46"/>
      <c r="M210" s="46"/>
    </row>
    <row r="211" spans="1:13" s="3" customFormat="1" ht="12.75" hidden="1">
      <c r="A211" s="46"/>
      <c r="B211" s="63"/>
      <c r="C211" s="7"/>
      <c r="D211" s="20"/>
      <c r="E211" s="9"/>
      <c r="F211" s="64"/>
      <c r="G211" s="46"/>
      <c r="H211" s="46"/>
      <c r="I211" s="46"/>
      <c r="J211" s="46"/>
      <c r="K211" s="46"/>
      <c r="L211" s="46"/>
      <c r="M211" s="46"/>
    </row>
    <row r="212" spans="1:13" s="3" customFormat="1" ht="12.75" hidden="1">
      <c r="A212" s="46"/>
      <c r="B212" s="63"/>
      <c r="C212" s="7"/>
      <c r="D212" s="20"/>
      <c r="E212" s="9"/>
      <c r="F212" s="64"/>
      <c r="G212" s="46"/>
      <c r="H212" s="46"/>
      <c r="I212" s="46"/>
      <c r="J212" s="46"/>
      <c r="K212" s="46"/>
      <c r="L212" s="46"/>
      <c r="M212" s="46"/>
    </row>
    <row r="213" spans="1:13" s="3" customFormat="1" ht="12.75" hidden="1">
      <c r="A213" s="46"/>
      <c r="B213" s="63"/>
      <c r="C213" s="7"/>
      <c r="D213" s="21"/>
      <c r="E213" s="9"/>
      <c r="F213" s="64"/>
      <c r="G213" s="46"/>
      <c r="H213" s="46"/>
      <c r="I213" s="46"/>
      <c r="J213" s="46"/>
      <c r="K213" s="46"/>
      <c r="L213" s="46"/>
      <c r="M213" s="46"/>
    </row>
    <row r="214" spans="1:13" s="3" customFormat="1" ht="12.75" hidden="1">
      <c r="A214" s="46"/>
      <c r="B214" s="63"/>
      <c r="C214" s="7"/>
      <c r="D214" s="21"/>
      <c r="E214" s="9"/>
      <c r="F214" s="64"/>
      <c r="G214" s="46"/>
      <c r="H214" s="46"/>
      <c r="I214" s="46"/>
      <c r="J214" s="46"/>
      <c r="K214" s="46"/>
      <c r="L214" s="46"/>
      <c r="M214" s="46"/>
    </row>
    <row r="215" spans="1:13" s="3" customFormat="1" ht="12.75" hidden="1">
      <c r="A215" s="46"/>
      <c r="B215" s="63"/>
      <c r="C215" s="7"/>
      <c r="D215" s="21"/>
      <c r="E215" s="9"/>
      <c r="F215" s="64"/>
      <c r="G215" s="46"/>
      <c r="H215" s="46"/>
      <c r="I215" s="46"/>
      <c r="J215" s="46"/>
      <c r="K215" s="46"/>
      <c r="L215" s="46"/>
      <c r="M215" s="46"/>
    </row>
    <row r="216" spans="1:13" s="3" customFormat="1" ht="12.75" hidden="1">
      <c r="A216" s="46"/>
      <c r="B216" s="63"/>
      <c r="C216" s="7"/>
      <c r="D216" s="21"/>
      <c r="E216" s="9"/>
      <c r="F216" s="64"/>
      <c r="G216" s="46"/>
      <c r="H216" s="46"/>
      <c r="I216" s="46"/>
      <c r="J216" s="46"/>
      <c r="K216" s="46"/>
      <c r="L216" s="46"/>
      <c r="M216" s="46"/>
    </row>
    <row r="217" spans="1:13" s="3" customFormat="1" ht="12.75" hidden="1">
      <c r="A217" s="46"/>
      <c r="B217" s="63"/>
      <c r="C217" s="7"/>
      <c r="D217" s="21"/>
      <c r="E217" s="9"/>
      <c r="F217" s="64"/>
      <c r="G217" s="46"/>
      <c r="H217" s="46"/>
      <c r="I217" s="46"/>
      <c r="J217" s="46"/>
      <c r="K217" s="46"/>
      <c r="L217" s="46"/>
      <c r="M217" s="46"/>
    </row>
    <row r="218" spans="1:13" s="3" customFormat="1" ht="13.5" hidden="1" thickBot="1">
      <c r="A218" s="46"/>
      <c r="B218" s="65"/>
      <c r="C218" s="66"/>
      <c r="D218" s="67"/>
      <c r="E218" s="68"/>
      <c r="F218" s="69"/>
      <c r="G218" s="46"/>
      <c r="H218" s="46"/>
      <c r="I218" s="46"/>
      <c r="J218" s="46"/>
      <c r="K218" s="46"/>
      <c r="L218" s="46"/>
      <c r="M218" s="46"/>
    </row>
    <row r="219" spans="1:13" s="3" customFormat="1" ht="12.75" thickTop="1">
      <c r="A219" s="46"/>
      <c r="B219" s="70"/>
      <c r="C219" s="70"/>
      <c r="D219" s="70"/>
      <c r="E219" s="70"/>
      <c r="F219" s="70"/>
      <c r="G219" s="46"/>
      <c r="H219" s="46"/>
      <c r="I219" s="46"/>
      <c r="J219" s="46"/>
      <c r="K219" s="46"/>
      <c r="L219" s="46"/>
      <c r="M219" s="46"/>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93:L93"/>
    <mergeCell ref="B94:C95"/>
    <mergeCell ref="F4:G5"/>
    <mergeCell ref="H64:I65"/>
    <mergeCell ref="B93:C93"/>
    <mergeCell ref="F93:I93"/>
    <mergeCell ref="H94:I95"/>
    <mergeCell ref="B13:C13"/>
    <mergeCell ref="B63:C63"/>
    <mergeCell ref="F63:I63"/>
    <mergeCell ref="K63:L63"/>
    <mergeCell ref="F145:I145"/>
    <mergeCell ref="A1:M1"/>
    <mergeCell ref="B120:C120"/>
    <mergeCell ref="F120:I120"/>
    <mergeCell ref="K120:L120"/>
    <mergeCell ref="B14:C15"/>
    <mergeCell ref="H14:I15"/>
    <mergeCell ref="F13:I13"/>
    <mergeCell ref="B38:C38"/>
    <mergeCell ref="F38:I38"/>
    <mergeCell ref="K38:L38"/>
    <mergeCell ref="B39:C40"/>
    <mergeCell ref="H39:I40"/>
    <mergeCell ref="F7:G8"/>
    <mergeCell ref="B64:C65"/>
    <mergeCell ref="K13:L13"/>
    <mergeCell ref="K195:L195"/>
    <mergeCell ref="B121:C122"/>
    <mergeCell ref="H121:I122"/>
    <mergeCell ref="B145:C145"/>
    <mergeCell ref="B196:C197"/>
    <mergeCell ref="E170:F170"/>
    <mergeCell ref="H170:I170"/>
    <mergeCell ref="B171:C172"/>
    <mergeCell ref="H171:I172"/>
    <mergeCell ref="B195:C195"/>
    <mergeCell ref="E195:F195"/>
    <mergeCell ref="B170:C170"/>
    <mergeCell ref="K170:L170"/>
    <mergeCell ref="B146:C147"/>
    <mergeCell ref="H146:I147"/>
    <mergeCell ref="K145:L14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4"/>
  <sheetViews>
    <sheetView workbookViewId="0">
      <selection activeCell="N1" sqref="N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05" t="s">
        <v>913</v>
      </c>
      <c r="B1" s="905"/>
      <c r="C1" s="905"/>
      <c r="D1" s="905"/>
      <c r="E1" s="905"/>
      <c r="F1" s="905"/>
      <c r="G1" s="905"/>
      <c r="H1" s="905"/>
      <c r="I1" s="905"/>
      <c r="J1" s="905"/>
      <c r="K1" s="905"/>
      <c r="L1" s="905"/>
      <c r="M1" s="905"/>
    </row>
    <row r="2" spans="1:13" ht="7.5" customHeight="1">
      <c r="A2" s="191"/>
      <c r="B2" s="191"/>
      <c r="C2" s="191"/>
      <c r="D2" s="191"/>
      <c r="E2" s="191"/>
      <c r="F2" s="191"/>
      <c r="G2" s="191"/>
      <c r="H2" s="191"/>
      <c r="I2" s="191"/>
      <c r="J2" s="191"/>
      <c r="K2" s="191"/>
      <c r="L2" s="191"/>
      <c r="M2" s="191"/>
    </row>
    <row r="3" spans="1:13" ht="7.5" customHeight="1">
      <c r="A3" s="36"/>
      <c r="B3" s="37"/>
      <c r="C3" s="37"/>
      <c r="D3" s="37"/>
      <c r="E3" s="37"/>
      <c r="F3" s="37"/>
      <c r="G3" s="37"/>
      <c r="H3" s="37"/>
      <c r="I3" s="37"/>
      <c r="J3" s="37"/>
      <c r="K3" s="37"/>
      <c r="L3" s="37"/>
      <c r="M3" s="35"/>
    </row>
    <row r="4" spans="1:13" ht="21" customHeight="1">
      <c r="A4" s="35"/>
      <c r="B4" s="928" t="s">
        <v>619</v>
      </c>
      <c r="C4" s="928"/>
      <c r="D4" s="928"/>
      <c r="E4" s="38"/>
      <c r="F4" s="914">
        <v>35903</v>
      </c>
      <c r="G4" s="914"/>
      <c r="H4" s="38"/>
      <c r="I4" s="38"/>
      <c r="J4" s="38"/>
      <c r="K4" s="38"/>
      <c r="L4" s="38"/>
      <c r="M4" s="35"/>
    </row>
    <row r="5" spans="1:13">
      <c r="B5" s="928"/>
      <c r="C5" s="928"/>
      <c r="D5" s="928"/>
      <c r="E5" s="35"/>
      <c r="F5" s="914"/>
      <c r="G5" s="914"/>
      <c r="H5" s="35"/>
      <c r="I5" s="35"/>
      <c r="J5" s="35"/>
      <c r="K5" s="35"/>
      <c r="L5" s="35"/>
      <c r="M5" s="35"/>
    </row>
    <row r="6" spans="1:13" ht="7.5" customHeight="1">
      <c r="A6" s="35"/>
      <c r="B6" s="191"/>
      <c r="C6" s="191"/>
      <c r="D6" s="191"/>
      <c r="E6" s="35"/>
      <c r="F6" s="35"/>
      <c r="G6" s="35"/>
      <c r="H6" s="35"/>
      <c r="I6" s="35"/>
      <c r="J6" s="35"/>
      <c r="K6" s="35"/>
      <c r="L6" s="35"/>
      <c r="M6" s="35"/>
    </row>
    <row r="7" spans="1:13" ht="12" customHeight="1">
      <c r="B7" s="929" t="s">
        <v>620</v>
      </c>
      <c r="C7" s="929"/>
      <c r="D7" s="929"/>
      <c r="E7" s="35"/>
      <c r="F7" s="902">
        <f>statistika!H33</f>
        <v>262</v>
      </c>
      <c r="G7" s="902"/>
      <c r="H7" s="35"/>
      <c r="I7" s="35"/>
      <c r="J7" s="35"/>
      <c r="K7" s="35"/>
      <c r="L7" s="35"/>
      <c r="M7" s="35"/>
    </row>
    <row r="8" spans="1:13" ht="12" customHeight="1">
      <c r="A8" s="40"/>
      <c r="B8" s="929"/>
      <c r="C8" s="929"/>
      <c r="D8" s="929"/>
      <c r="E8" s="35"/>
      <c r="F8" s="902"/>
      <c r="G8" s="902"/>
      <c r="H8" s="35"/>
      <c r="I8" s="35"/>
      <c r="J8" s="35"/>
      <c r="K8" s="35"/>
      <c r="L8" s="35"/>
      <c r="M8" s="35"/>
    </row>
    <row r="9" spans="1:13">
      <c r="A9" s="35"/>
      <c r="B9" s="191"/>
      <c r="C9" s="191"/>
      <c r="D9" s="191"/>
      <c r="E9" s="35"/>
      <c r="F9" s="35"/>
      <c r="G9" s="35"/>
      <c r="H9" s="35"/>
      <c r="I9" s="35"/>
      <c r="J9" s="35"/>
      <c r="K9" s="35"/>
      <c r="L9" s="35"/>
      <c r="M9" s="35"/>
    </row>
    <row r="10" spans="1:13" ht="6" customHeight="1">
      <c r="A10" s="35"/>
      <c r="B10" s="191"/>
      <c r="C10" s="191"/>
      <c r="D10" s="191"/>
      <c r="E10" s="35"/>
      <c r="F10" s="35"/>
      <c r="G10" s="35"/>
      <c r="H10" s="35"/>
      <c r="I10" s="35"/>
      <c r="J10" s="35"/>
      <c r="K10" s="35"/>
      <c r="L10" s="35"/>
      <c r="M10" s="35"/>
    </row>
    <row r="11" spans="1:13" ht="15">
      <c r="B11" s="190"/>
      <c r="C11" s="191"/>
      <c r="D11" s="191"/>
      <c r="E11" s="35"/>
      <c r="F11" s="35"/>
      <c r="G11" s="35"/>
      <c r="H11" s="35"/>
      <c r="I11" s="35"/>
      <c r="J11" s="35"/>
      <c r="K11" s="35"/>
      <c r="L11" s="35"/>
      <c r="M11" s="35"/>
    </row>
    <row r="12" spans="1:13" ht="15">
      <c r="A12" s="39"/>
      <c r="B12" s="191"/>
      <c r="C12" s="191"/>
      <c r="D12" s="191"/>
      <c r="E12" s="35"/>
      <c r="F12" s="35"/>
      <c r="G12" s="35"/>
      <c r="H12" s="35"/>
      <c r="I12" s="35"/>
      <c r="J12" s="35"/>
      <c r="K12" s="35"/>
      <c r="L12" s="35"/>
      <c r="M12" s="35"/>
    </row>
    <row r="13" spans="1:13" ht="34.5" customHeight="1" thickBot="1">
      <c r="A13" s="35"/>
      <c r="B13" s="915" t="s">
        <v>911</v>
      </c>
      <c r="C13" s="915"/>
      <c r="D13" s="191"/>
      <c r="E13" s="193" t="s">
        <v>6</v>
      </c>
      <c r="F13" s="902" t="s">
        <v>908</v>
      </c>
      <c r="G13" s="902"/>
      <c r="H13" s="902"/>
      <c r="I13" s="902"/>
      <c r="J13" s="35"/>
      <c r="K13" s="893" t="s">
        <v>6</v>
      </c>
      <c r="L13" s="893"/>
      <c r="M13" s="35"/>
    </row>
    <row r="14" spans="1:13" ht="5.25" customHeight="1" thickTop="1" thickBot="1">
      <c r="A14" s="35"/>
      <c r="B14" s="920" t="s">
        <v>623</v>
      </c>
      <c r="C14" s="921"/>
      <c r="D14" s="43"/>
      <c r="E14" s="44"/>
      <c r="F14" s="44"/>
      <c r="G14" s="35"/>
      <c r="H14" s="924" t="s">
        <v>654</v>
      </c>
      <c r="I14" s="925"/>
      <c r="J14" s="45"/>
      <c r="K14" s="45"/>
      <c r="L14" s="45"/>
      <c r="M14" s="35"/>
    </row>
    <row r="15" spans="1:13" s="3" customFormat="1" ht="16.5" thickTop="1" thickBot="1">
      <c r="A15" s="46"/>
      <c r="B15" s="922"/>
      <c r="C15" s="923"/>
      <c r="D15" s="14"/>
      <c r="E15" s="12" t="s">
        <v>647</v>
      </c>
      <c r="F15" s="13">
        <f>COUNTA(D17:D36)</f>
        <v>2</v>
      </c>
      <c r="G15" s="46"/>
      <c r="H15" s="926"/>
      <c r="I15" s="927"/>
      <c r="J15" s="32"/>
      <c r="K15" s="33" t="s">
        <v>647</v>
      </c>
      <c r="L15" s="34">
        <f>COUNTA(J17:J36)</f>
        <v>4</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1087</v>
      </c>
      <c r="D17" s="84" t="s">
        <v>1088</v>
      </c>
      <c r="E17" s="85" t="s">
        <v>663</v>
      </c>
      <c r="F17" s="278">
        <v>5.1736111111111112E-4</v>
      </c>
      <c r="G17" s="46"/>
      <c r="H17" s="100" t="s">
        <v>632</v>
      </c>
      <c r="I17" s="83" t="s">
        <v>1062</v>
      </c>
      <c r="J17" s="84" t="s">
        <v>1091</v>
      </c>
      <c r="K17" s="85" t="s">
        <v>663</v>
      </c>
      <c r="L17" s="281">
        <v>4.7685185185185195E-4</v>
      </c>
      <c r="M17" s="46"/>
      <c r="N17" s="286"/>
    </row>
    <row r="18" spans="1:14" s="3" customFormat="1">
      <c r="A18" s="46"/>
      <c r="B18" s="87" t="s">
        <v>633</v>
      </c>
      <c r="C18" s="88" t="s">
        <v>1089</v>
      </c>
      <c r="D18" s="89" t="s">
        <v>1090</v>
      </c>
      <c r="E18" s="90" t="s">
        <v>802</v>
      </c>
      <c r="F18" s="279">
        <v>5.8912037037037038E-4</v>
      </c>
      <c r="G18" s="285"/>
      <c r="H18" s="102" t="s">
        <v>633</v>
      </c>
      <c r="I18" s="88" t="s">
        <v>701</v>
      </c>
      <c r="J18" s="89" t="s">
        <v>1092</v>
      </c>
      <c r="K18" s="90" t="s">
        <v>802</v>
      </c>
      <c r="L18" s="282">
        <v>4.9305555555555561E-4</v>
      </c>
      <c r="M18" s="46"/>
      <c r="N18" s="286"/>
    </row>
    <row r="19" spans="1:14" s="3" customFormat="1">
      <c r="A19" s="46"/>
      <c r="B19" s="92"/>
      <c r="C19" s="93"/>
      <c r="D19" s="94"/>
      <c r="E19" s="95"/>
      <c r="F19" s="96"/>
      <c r="G19" s="46"/>
      <c r="H19" s="104" t="s">
        <v>634</v>
      </c>
      <c r="I19" s="93" t="s">
        <v>785</v>
      </c>
      <c r="J19" s="94" t="s">
        <v>964</v>
      </c>
      <c r="K19" s="95" t="s">
        <v>631</v>
      </c>
      <c r="L19" s="283">
        <v>5.3240740740740744E-4</v>
      </c>
      <c r="M19" s="46"/>
      <c r="N19" s="286"/>
    </row>
    <row r="20" spans="1:14" s="3" customFormat="1" ht="12.75" thickBot="1">
      <c r="A20" s="46"/>
      <c r="B20" s="6"/>
      <c r="C20" s="7"/>
      <c r="D20" s="8"/>
      <c r="E20" s="9"/>
      <c r="F20" s="17"/>
      <c r="G20" s="46"/>
      <c r="H20" s="26" t="s">
        <v>635</v>
      </c>
      <c r="I20" s="7" t="s">
        <v>673</v>
      </c>
      <c r="J20" s="8" t="s">
        <v>1093</v>
      </c>
      <c r="K20" s="9" t="s">
        <v>659</v>
      </c>
      <c r="L20" s="27">
        <v>89.1</v>
      </c>
      <c r="M20" s="46"/>
    </row>
    <row r="21" spans="1:14" s="3" customFormat="1" hidden="1">
      <c r="A21" s="46"/>
      <c r="B21" s="6"/>
      <c r="C21" s="7"/>
      <c r="D21" s="8"/>
      <c r="E21" s="9"/>
      <c r="F21" s="17"/>
      <c r="G21" s="46"/>
      <c r="H21" s="26"/>
      <c r="I21" s="7"/>
      <c r="J21" s="8"/>
      <c r="K21" s="9"/>
      <c r="L21" s="27"/>
      <c r="M21" s="46"/>
    </row>
    <row r="22" spans="1:14" s="3" customFormat="1" hidden="1">
      <c r="A22" s="46"/>
      <c r="B22" s="6"/>
      <c r="C22" s="7"/>
      <c r="D22" s="8"/>
      <c r="E22" s="9"/>
      <c r="F22" s="17"/>
      <c r="G22" s="46"/>
      <c r="H22" s="26"/>
      <c r="I22" s="7"/>
      <c r="J22" s="8"/>
      <c r="K22" s="9"/>
      <c r="L22" s="27"/>
      <c r="M22" s="46"/>
    </row>
    <row r="23" spans="1:14" s="3" customFormat="1" ht="12.75" hidden="1">
      <c r="A23" s="46"/>
      <c r="B23" s="6"/>
      <c r="C23" s="7"/>
      <c r="D23" s="20"/>
      <c r="E23" s="9"/>
      <c r="F23" s="17"/>
      <c r="G23" s="46"/>
      <c r="H23" s="26"/>
      <c r="I23" s="7"/>
      <c r="J23" s="8"/>
      <c r="K23" s="9"/>
      <c r="L23" s="27"/>
      <c r="M23" s="46"/>
    </row>
    <row r="24" spans="1:14" s="3" customFormat="1" ht="12.75" hidden="1">
      <c r="A24" s="46"/>
      <c r="B24" s="6"/>
      <c r="C24" s="7"/>
      <c r="D24" s="20"/>
      <c r="E24" s="9"/>
      <c r="F24" s="17"/>
      <c r="G24" s="46"/>
      <c r="H24" s="26"/>
      <c r="I24" s="7"/>
      <c r="J24" s="8"/>
      <c r="K24" s="9"/>
      <c r="L24" s="27"/>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915" t="s">
        <v>768</v>
      </c>
      <c r="C38" s="915"/>
      <c r="D38" s="35"/>
      <c r="E38" s="193" t="s">
        <v>627</v>
      </c>
      <c r="F38" s="902" t="s">
        <v>912</v>
      </c>
      <c r="G38" s="902"/>
      <c r="H38" s="902"/>
      <c r="I38" s="902"/>
      <c r="J38" s="35"/>
      <c r="K38" s="893" t="s">
        <v>627</v>
      </c>
      <c r="L38" s="893"/>
      <c r="M38" s="35"/>
    </row>
    <row r="39" spans="1:14" ht="5.25" customHeight="1" thickTop="1" thickBot="1">
      <c r="A39" s="35"/>
      <c r="B39" s="920" t="s">
        <v>623</v>
      </c>
      <c r="C39" s="921"/>
      <c r="D39" s="43"/>
      <c r="E39" s="44"/>
      <c r="F39" s="44"/>
      <c r="G39" s="35"/>
      <c r="H39" s="924" t="s">
        <v>654</v>
      </c>
      <c r="I39" s="925"/>
      <c r="J39" s="45"/>
      <c r="K39" s="45"/>
      <c r="L39" s="45"/>
      <c r="M39" s="35"/>
    </row>
    <row r="40" spans="1:14" s="3" customFormat="1" ht="16.5" thickTop="1" thickBot="1">
      <c r="A40" s="46"/>
      <c r="B40" s="922"/>
      <c r="C40" s="923"/>
      <c r="D40" s="14"/>
      <c r="E40" s="12" t="s">
        <v>647</v>
      </c>
      <c r="F40" s="13">
        <f>COUNTA(D42:D65)</f>
        <v>22</v>
      </c>
      <c r="G40" s="46"/>
      <c r="H40" s="926"/>
      <c r="I40" s="927"/>
      <c r="J40" s="32"/>
      <c r="K40" s="33" t="s">
        <v>647</v>
      </c>
      <c r="L40" s="34">
        <f>COUNTA(J42:J65)</f>
        <v>24</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1095</v>
      </c>
      <c r="D42" s="84" t="s">
        <v>958</v>
      </c>
      <c r="E42" s="85" t="s">
        <v>931</v>
      </c>
      <c r="F42" s="278">
        <v>1.0324074074074074E-3</v>
      </c>
      <c r="G42" s="285"/>
      <c r="H42" s="100" t="s">
        <v>632</v>
      </c>
      <c r="I42" s="83" t="s">
        <v>793</v>
      </c>
      <c r="J42" s="84" t="s">
        <v>1113</v>
      </c>
      <c r="K42" s="85" t="s">
        <v>940</v>
      </c>
      <c r="L42" s="281">
        <v>1.0046296296296298E-3</v>
      </c>
      <c r="M42" s="46"/>
      <c r="N42" s="286"/>
    </row>
    <row r="43" spans="1:14" s="3" customFormat="1">
      <c r="A43" s="46"/>
      <c r="B43" s="87" t="s">
        <v>633</v>
      </c>
      <c r="C43" s="88" t="s">
        <v>692</v>
      </c>
      <c r="D43" s="89" t="s">
        <v>922</v>
      </c>
      <c r="E43" s="90" t="s">
        <v>679</v>
      </c>
      <c r="F43" s="279">
        <v>1.0555555555555555E-3</v>
      </c>
      <c r="G43" s="285"/>
      <c r="H43" s="102" t="s">
        <v>633</v>
      </c>
      <c r="I43" s="88" t="s">
        <v>673</v>
      </c>
      <c r="J43" s="89" t="s">
        <v>1114</v>
      </c>
      <c r="K43" s="90" t="s">
        <v>946</v>
      </c>
      <c r="L43" s="282">
        <v>1.011574074074074E-3</v>
      </c>
      <c r="M43" s="46"/>
      <c r="N43" s="286"/>
    </row>
    <row r="44" spans="1:14" s="3" customFormat="1">
      <c r="A44" s="46"/>
      <c r="B44" s="92" t="s">
        <v>634</v>
      </c>
      <c r="C44" s="93" t="s">
        <v>1096</v>
      </c>
      <c r="D44" s="94" t="s">
        <v>1097</v>
      </c>
      <c r="E44" s="95" t="s">
        <v>940</v>
      </c>
      <c r="F44" s="280">
        <v>1.0613425925925927E-3</v>
      </c>
      <c r="G44" s="285"/>
      <c r="H44" s="104" t="s">
        <v>634</v>
      </c>
      <c r="I44" s="93" t="s">
        <v>710</v>
      </c>
      <c r="J44" s="94" t="s">
        <v>797</v>
      </c>
      <c r="K44" s="95" t="s">
        <v>679</v>
      </c>
      <c r="L44" s="283">
        <v>1.0138888888888888E-3</v>
      </c>
      <c r="M44" s="46"/>
      <c r="N44" s="286"/>
    </row>
    <row r="45" spans="1:14" s="3" customFormat="1">
      <c r="A45" s="46"/>
      <c r="B45" s="6" t="s">
        <v>635</v>
      </c>
      <c r="C45" s="7" t="s">
        <v>763</v>
      </c>
      <c r="D45" s="8" t="s">
        <v>968</v>
      </c>
      <c r="E45" s="9" t="s">
        <v>753</v>
      </c>
      <c r="F45" s="17">
        <v>97.1</v>
      </c>
      <c r="G45" s="46"/>
      <c r="H45" s="26" t="s">
        <v>635</v>
      </c>
      <c r="I45" s="7" t="s">
        <v>711</v>
      </c>
      <c r="J45" s="8" t="s">
        <v>1115</v>
      </c>
      <c r="K45" s="9" t="s">
        <v>659</v>
      </c>
      <c r="L45" s="27">
        <v>89.7</v>
      </c>
      <c r="M45" s="46"/>
    </row>
    <row r="46" spans="1:14" s="3" customFormat="1">
      <c r="A46" s="46"/>
      <c r="B46" s="6" t="s">
        <v>636</v>
      </c>
      <c r="C46" s="7" t="s">
        <v>1098</v>
      </c>
      <c r="D46" s="8" t="s">
        <v>977</v>
      </c>
      <c r="E46" s="9" t="s">
        <v>663</v>
      </c>
      <c r="F46" s="17">
        <v>101.3</v>
      </c>
      <c r="G46" s="46"/>
      <c r="H46" s="26" t="s">
        <v>636</v>
      </c>
      <c r="I46" s="7" t="s">
        <v>707</v>
      </c>
      <c r="J46" s="8" t="s">
        <v>957</v>
      </c>
      <c r="K46" s="9" t="s">
        <v>802</v>
      </c>
      <c r="L46" s="27">
        <v>92.7</v>
      </c>
      <c r="M46" s="46"/>
    </row>
    <row r="47" spans="1:14" s="3" customFormat="1">
      <c r="A47" s="46"/>
      <c r="B47" s="6" t="s">
        <v>637</v>
      </c>
      <c r="C47" s="7" t="s">
        <v>698</v>
      </c>
      <c r="D47" s="8" t="s">
        <v>1099</v>
      </c>
      <c r="E47" s="9" t="s">
        <v>631</v>
      </c>
      <c r="F47" s="17">
        <v>102.2</v>
      </c>
      <c r="G47" s="46"/>
      <c r="H47" s="26" t="s">
        <v>637</v>
      </c>
      <c r="I47" s="7" t="s">
        <v>1116</v>
      </c>
      <c r="J47" s="8" t="s">
        <v>814</v>
      </c>
      <c r="K47" s="9" t="s">
        <v>659</v>
      </c>
      <c r="L47" s="27">
        <v>93.1</v>
      </c>
      <c r="M47" s="46"/>
    </row>
    <row r="48" spans="1:14" s="3" customFormat="1">
      <c r="A48" s="46"/>
      <c r="B48" s="6" t="s">
        <v>638</v>
      </c>
      <c r="C48" s="7" t="s">
        <v>629</v>
      </c>
      <c r="D48" s="8" t="s">
        <v>1100</v>
      </c>
      <c r="E48" s="9" t="s">
        <v>753</v>
      </c>
      <c r="F48" s="17">
        <v>104.8</v>
      </c>
      <c r="G48" s="46"/>
      <c r="H48" s="26" t="s">
        <v>638</v>
      </c>
      <c r="I48" s="7" t="s">
        <v>1117</v>
      </c>
      <c r="J48" s="8" t="s">
        <v>1031</v>
      </c>
      <c r="K48" s="9" t="s">
        <v>931</v>
      </c>
      <c r="L48" s="27">
        <v>97.7</v>
      </c>
      <c r="M48" s="46"/>
    </row>
    <row r="49" spans="1:13" s="3" customFormat="1">
      <c r="A49" s="46"/>
      <c r="B49" s="6" t="s">
        <v>639</v>
      </c>
      <c r="C49" s="7" t="s">
        <v>1101</v>
      </c>
      <c r="D49" s="8" t="s">
        <v>697</v>
      </c>
      <c r="E49" s="9" t="s">
        <v>659</v>
      </c>
      <c r="F49" s="17">
        <v>105.4</v>
      </c>
      <c r="G49" s="46"/>
      <c r="H49" s="26" t="s">
        <v>639</v>
      </c>
      <c r="I49" s="7" t="s">
        <v>1118</v>
      </c>
      <c r="J49" s="8" t="s">
        <v>672</v>
      </c>
      <c r="K49" s="9" t="s">
        <v>631</v>
      </c>
      <c r="L49" s="27">
        <v>98.5</v>
      </c>
      <c r="M49" s="46"/>
    </row>
    <row r="50" spans="1:13" s="3" customFormat="1">
      <c r="A50" s="46"/>
      <c r="B50" s="6" t="s">
        <v>640</v>
      </c>
      <c r="C50" s="7" t="s">
        <v>677</v>
      </c>
      <c r="D50" s="8" t="s">
        <v>1102</v>
      </c>
      <c r="E50" s="9" t="s">
        <v>631</v>
      </c>
      <c r="F50" s="17">
        <v>105.8</v>
      </c>
      <c r="G50" s="46"/>
      <c r="H50" s="26" t="s">
        <v>640</v>
      </c>
      <c r="I50" s="7" t="s">
        <v>708</v>
      </c>
      <c r="J50" s="8" t="s">
        <v>960</v>
      </c>
      <c r="K50" s="9" t="s">
        <v>679</v>
      </c>
      <c r="L50" s="27">
        <v>98.9</v>
      </c>
      <c r="M50" s="46"/>
    </row>
    <row r="51" spans="1:13" s="3" customFormat="1">
      <c r="A51" s="46"/>
      <c r="B51" s="6" t="s">
        <v>641</v>
      </c>
      <c r="C51" s="7" t="s">
        <v>629</v>
      </c>
      <c r="D51" s="8" t="s">
        <v>1103</v>
      </c>
      <c r="E51" s="9" t="s">
        <v>631</v>
      </c>
      <c r="F51" s="17">
        <v>106.1</v>
      </c>
      <c r="G51" s="46"/>
      <c r="H51" s="26" t="s">
        <v>641</v>
      </c>
      <c r="I51" s="7" t="s">
        <v>666</v>
      </c>
      <c r="J51" s="8" t="s">
        <v>1119</v>
      </c>
      <c r="K51" s="9" t="s">
        <v>631</v>
      </c>
      <c r="L51" s="27">
        <v>99.3</v>
      </c>
      <c r="M51" s="46"/>
    </row>
    <row r="52" spans="1:13" s="3" customFormat="1">
      <c r="A52" s="46"/>
      <c r="B52" s="6" t="s">
        <v>642</v>
      </c>
      <c r="C52" s="7" t="s">
        <v>1104</v>
      </c>
      <c r="D52" s="8" t="s">
        <v>697</v>
      </c>
      <c r="E52" s="9" t="s">
        <v>679</v>
      </c>
      <c r="F52" s="17">
        <v>108.9</v>
      </c>
      <c r="G52" s="46"/>
      <c r="H52" s="26" t="s">
        <v>642</v>
      </c>
      <c r="I52" s="7" t="s">
        <v>837</v>
      </c>
      <c r="J52" s="8" t="s">
        <v>1092</v>
      </c>
      <c r="K52" s="9" t="s">
        <v>802</v>
      </c>
      <c r="L52" s="27">
        <v>103.3</v>
      </c>
      <c r="M52" s="46"/>
    </row>
    <row r="53" spans="1:13" s="3" customFormat="1">
      <c r="A53" s="46"/>
      <c r="B53" s="6" t="s">
        <v>643</v>
      </c>
      <c r="C53" s="7" t="s">
        <v>629</v>
      </c>
      <c r="D53" s="8" t="s">
        <v>664</v>
      </c>
      <c r="E53" s="9" t="s">
        <v>665</v>
      </c>
      <c r="F53" s="17">
        <v>109.3</v>
      </c>
      <c r="G53" s="46"/>
      <c r="H53" s="26" t="s">
        <v>643</v>
      </c>
      <c r="I53" s="7" t="s">
        <v>793</v>
      </c>
      <c r="J53" s="8" t="s">
        <v>957</v>
      </c>
      <c r="K53" s="9" t="s">
        <v>802</v>
      </c>
      <c r="L53" s="27">
        <v>106.4</v>
      </c>
      <c r="M53" s="46"/>
    </row>
    <row r="54" spans="1:13" s="3" customFormat="1">
      <c r="A54" s="46"/>
      <c r="B54" s="6" t="s">
        <v>644</v>
      </c>
      <c r="C54" s="7" t="s">
        <v>966</v>
      </c>
      <c r="D54" s="8" t="s">
        <v>965</v>
      </c>
      <c r="E54" s="9" t="s">
        <v>679</v>
      </c>
      <c r="F54" s="17">
        <v>109.7</v>
      </c>
      <c r="G54" s="46"/>
      <c r="H54" s="26" t="s">
        <v>644</v>
      </c>
      <c r="I54" s="7" t="s">
        <v>963</v>
      </c>
      <c r="J54" s="8" t="s">
        <v>964</v>
      </c>
      <c r="K54" s="9" t="s">
        <v>631</v>
      </c>
      <c r="L54" s="27">
        <v>107.7</v>
      </c>
      <c r="M54" s="46"/>
    </row>
    <row r="55" spans="1:13" s="3" customFormat="1">
      <c r="A55" s="46"/>
      <c r="B55" s="6" t="s">
        <v>645</v>
      </c>
      <c r="C55" s="7" t="s">
        <v>687</v>
      </c>
      <c r="D55" s="8" t="s">
        <v>926</v>
      </c>
      <c r="E55" s="9" t="s">
        <v>631</v>
      </c>
      <c r="F55" s="17">
        <v>111.9</v>
      </c>
      <c r="G55" s="46"/>
      <c r="H55" s="26" t="s">
        <v>645</v>
      </c>
      <c r="I55" s="7" t="s">
        <v>669</v>
      </c>
      <c r="J55" s="8" t="s">
        <v>705</v>
      </c>
      <c r="K55" s="9" t="s">
        <v>631</v>
      </c>
      <c r="L55" s="27">
        <v>108.3</v>
      </c>
      <c r="M55" s="46"/>
    </row>
    <row r="56" spans="1:13" s="3" customFormat="1">
      <c r="A56" s="46"/>
      <c r="B56" s="6" t="s">
        <v>648</v>
      </c>
      <c r="C56" s="7" t="s">
        <v>1104</v>
      </c>
      <c r="D56" s="8" t="s">
        <v>1105</v>
      </c>
      <c r="E56" s="9" t="s">
        <v>753</v>
      </c>
      <c r="F56" s="17">
        <v>112.1</v>
      </c>
      <c r="G56" s="46"/>
      <c r="H56" s="26" t="s">
        <v>648</v>
      </c>
      <c r="I56" s="7" t="s">
        <v>708</v>
      </c>
      <c r="J56" s="8" t="s">
        <v>821</v>
      </c>
      <c r="K56" s="9" t="s">
        <v>679</v>
      </c>
      <c r="L56" s="27">
        <v>109.6</v>
      </c>
      <c r="M56" s="46"/>
    </row>
    <row r="57" spans="1:13" s="3" customFormat="1">
      <c r="A57" s="46"/>
      <c r="B57" s="6" t="s">
        <v>649</v>
      </c>
      <c r="C57" s="7" t="s">
        <v>690</v>
      </c>
      <c r="D57" s="8" t="s">
        <v>1106</v>
      </c>
      <c r="E57" s="9" t="s">
        <v>631</v>
      </c>
      <c r="F57" s="17">
        <v>112.5</v>
      </c>
      <c r="G57" s="46"/>
      <c r="H57" s="26" t="s">
        <v>649</v>
      </c>
      <c r="I57" s="7" t="s">
        <v>673</v>
      </c>
      <c r="J57" s="8" t="s">
        <v>841</v>
      </c>
      <c r="K57" s="9" t="s">
        <v>631</v>
      </c>
      <c r="L57" s="27">
        <v>111.5</v>
      </c>
      <c r="M57" s="46"/>
    </row>
    <row r="58" spans="1:13" s="3" customFormat="1">
      <c r="A58" s="46"/>
      <c r="B58" s="6" t="s">
        <v>650</v>
      </c>
      <c r="C58" s="7" t="s">
        <v>661</v>
      </c>
      <c r="D58" s="8" t="s">
        <v>1107</v>
      </c>
      <c r="E58" s="9" t="s">
        <v>631</v>
      </c>
      <c r="F58" s="17">
        <v>113.2</v>
      </c>
      <c r="G58" s="46"/>
      <c r="H58" s="26" t="s">
        <v>650</v>
      </c>
      <c r="I58" s="7" t="s">
        <v>703</v>
      </c>
      <c r="J58" s="8" t="s">
        <v>1120</v>
      </c>
      <c r="K58" s="9" t="s">
        <v>631</v>
      </c>
      <c r="L58" s="27">
        <v>12.6</v>
      </c>
      <c r="M58" s="46"/>
    </row>
    <row r="59" spans="1:13" s="3" customFormat="1">
      <c r="A59" s="46"/>
      <c r="B59" s="6" t="s">
        <v>651</v>
      </c>
      <c r="C59" s="7" t="s">
        <v>680</v>
      </c>
      <c r="D59" s="8" t="s">
        <v>1108</v>
      </c>
      <c r="E59" s="9" t="s">
        <v>631</v>
      </c>
      <c r="F59" s="17">
        <v>113.5</v>
      </c>
      <c r="G59" s="46"/>
      <c r="H59" s="26" t="s">
        <v>651</v>
      </c>
      <c r="I59" s="7" t="s">
        <v>1121</v>
      </c>
      <c r="J59" s="8" t="s">
        <v>672</v>
      </c>
      <c r="K59" s="9" t="s">
        <v>631</v>
      </c>
      <c r="L59" s="27">
        <v>113.5</v>
      </c>
      <c r="M59" s="46"/>
    </row>
    <row r="60" spans="1:13" s="3" customFormat="1">
      <c r="A60" s="46"/>
      <c r="B60" s="6" t="s">
        <v>652</v>
      </c>
      <c r="C60" s="7" t="s">
        <v>763</v>
      </c>
      <c r="D60" s="8" t="s">
        <v>1109</v>
      </c>
      <c r="E60" s="9" t="s">
        <v>631</v>
      </c>
      <c r="F60" s="17">
        <v>113.9</v>
      </c>
      <c r="G60" s="46"/>
      <c r="H60" s="26" t="s">
        <v>652</v>
      </c>
      <c r="I60" s="7" t="s">
        <v>889</v>
      </c>
      <c r="J60" s="8" t="s">
        <v>1122</v>
      </c>
      <c r="K60" s="9" t="s">
        <v>631</v>
      </c>
      <c r="L60" s="27">
        <v>155.80000000000001</v>
      </c>
      <c r="M60" s="46"/>
    </row>
    <row r="61" spans="1:13" s="3" customFormat="1">
      <c r="A61" s="46"/>
      <c r="B61" s="6" t="s">
        <v>653</v>
      </c>
      <c r="C61" s="7" t="s">
        <v>629</v>
      </c>
      <c r="D61" s="8" t="s">
        <v>1110</v>
      </c>
      <c r="E61" s="9" t="s">
        <v>631</v>
      </c>
      <c r="F61" s="17">
        <v>114.4</v>
      </c>
      <c r="G61" s="46"/>
      <c r="H61" s="26" t="s">
        <v>653</v>
      </c>
      <c r="I61" s="7" t="s">
        <v>812</v>
      </c>
      <c r="J61" s="8" t="s">
        <v>821</v>
      </c>
      <c r="K61" s="9" t="s">
        <v>631</v>
      </c>
      <c r="L61" s="27">
        <v>119.5</v>
      </c>
      <c r="M61" s="46"/>
    </row>
    <row r="62" spans="1:13" s="3" customFormat="1">
      <c r="A62" s="46"/>
      <c r="B62" s="6" t="s">
        <v>901</v>
      </c>
      <c r="C62" s="7" t="s">
        <v>1111</v>
      </c>
      <c r="D62" s="8" t="s">
        <v>1112</v>
      </c>
      <c r="E62" s="9" t="s">
        <v>631</v>
      </c>
      <c r="F62" s="17">
        <v>124.4</v>
      </c>
      <c r="G62" s="46"/>
      <c r="H62" s="26" t="s">
        <v>901</v>
      </c>
      <c r="I62" s="7" t="s">
        <v>1123</v>
      </c>
      <c r="J62" s="8" t="s">
        <v>1070</v>
      </c>
      <c r="K62" s="9" t="s">
        <v>753</v>
      </c>
      <c r="L62" s="27">
        <v>123.5</v>
      </c>
      <c r="M62" s="46"/>
    </row>
    <row r="63" spans="1:13" s="3" customFormat="1">
      <c r="A63" s="46"/>
      <c r="B63" s="6" t="s">
        <v>902</v>
      </c>
      <c r="C63" s="7" t="s">
        <v>755</v>
      </c>
      <c r="D63" s="8" t="s">
        <v>1014</v>
      </c>
      <c r="E63" s="9" t="s">
        <v>631</v>
      </c>
      <c r="F63" s="17">
        <v>138.30000000000001</v>
      </c>
      <c r="G63" s="46"/>
      <c r="H63" s="26" t="s">
        <v>902</v>
      </c>
      <c r="I63" s="7" t="s">
        <v>1124</v>
      </c>
      <c r="J63" s="8" t="s">
        <v>1125</v>
      </c>
      <c r="K63" s="9" t="s">
        <v>802</v>
      </c>
      <c r="L63" s="27">
        <v>124.8</v>
      </c>
      <c r="M63" s="46"/>
    </row>
    <row r="64" spans="1:13" s="3" customFormat="1">
      <c r="A64" s="46"/>
      <c r="B64" s="6"/>
      <c r="C64" s="7"/>
      <c r="D64" s="7"/>
      <c r="E64" s="9"/>
      <c r="F64" s="17"/>
      <c r="G64" s="46"/>
      <c r="H64" s="26" t="s">
        <v>903</v>
      </c>
      <c r="I64" s="7" t="s">
        <v>866</v>
      </c>
      <c r="J64" s="8" t="s">
        <v>1070</v>
      </c>
      <c r="K64" s="9" t="s">
        <v>753</v>
      </c>
      <c r="L64" s="27">
        <v>134.9</v>
      </c>
      <c r="M64" s="46"/>
    </row>
    <row r="65" spans="1:14" s="3" customFormat="1" ht="12.75" thickBot="1">
      <c r="A65" s="46"/>
      <c r="B65" s="6"/>
      <c r="C65" s="10"/>
      <c r="D65" s="10"/>
      <c r="E65" s="11"/>
      <c r="F65" s="18"/>
      <c r="G65" s="46"/>
      <c r="H65" s="28" t="s">
        <v>904</v>
      </c>
      <c r="I65" s="29" t="s">
        <v>866</v>
      </c>
      <c r="J65" s="81" t="s">
        <v>814</v>
      </c>
      <c r="K65" s="30" t="s">
        <v>631</v>
      </c>
      <c r="L65" s="31">
        <v>144.5</v>
      </c>
      <c r="M65" s="46"/>
    </row>
    <row r="66" spans="1:14" s="3" customFormat="1" ht="12.75" thickTop="1">
      <c r="A66" s="46"/>
      <c r="B66" s="47"/>
      <c r="C66" s="47"/>
      <c r="D66" s="47"/>
      <c r="E66" s="47"/>
      <c r="F66" s="47"/>
      <c r="G66" s="46"/>
      <c r="H66" s="48"/>
      <c r="I66" s="48"/>
      <c r="J66" s="48"/>
      <c r="K66" s="48"/>
      <c r="L66" s="48"/>
      <c r="M66" s="46"/>
    </row>
    <row r="67" spans="1:14" ht="29.25" customHeight="1" thickBot="1">
      <c r="A67" s="35"/>
      <c r="B67" s="893" t="s">
        <v>769</v>
      </c>
      <c r="C67" s="893"/>
      <c r="D67" s="35"/>
      <c r="E67" s="193" t="s">
        <v>627</v>
      </c>
      <c r="F67" s="902" t="s">
        <v>676</v>
      </c>
      <c r="G67" s="902"/>
      <c r="H67" s="902"/>
      <c r="I67" s="902"/>
      <c r="J67" s="35"/>
      <c r="K67" s="893" t="s">
        <v>713</v>
      </c>
      <c r="L67" s="893"/>
      <c r="M67" s="35"/>
    </row>
    <row r="68" spans="1:14" ht="5.25" customHeight="1" thickTop="1" thickBot="1">
      <c r="A68" s="35"/>
      <c r="B68" s="894" t="s">
        <v>623</v>
      </c>
      <c r="C68" s="895"/>
      <c r="D68" s="43"/>
      <c r="E68" s="44"/>
      <c r="F68" s="44"/>
      <c r="G68" s="35"/>
      <c r="H68" s="898" t="s">
        <v>654</v>
      </c>
      <c r="I68" s="899"/>
      <c r="J68" s="45"/>
      <c r="K68" s="45"/>
      <c r="L68" s="45"/>
      <c r="M68" s="35"/>
    </row>
    <row r="69" spans="1:14" s="3" customFormat="1" ht="16.5" thickTop="1" thickBot="1">
      <c r="A69" s="46"/>
      <c r="B69" s="896"/>
      <c r="C69" s="897"/>
      <c r="D69" s="14"/>
      <c r="E69" s="12" t="s">
        <v>647</v>
      </c>
      <c r="F69" s="13">
        <f>COUNTA(D71:D95)</f>
        <v>19</v>
      </c>
      <c r="G69" s="46"/>
      <c r="H69" s="900"/>
      <c r="I69" s="901"/>
      <c r="J69" s="32"/>
      <c r="K69" s="33" t="s">
        <v>647</v>
      </c>
      <c r="L69" s="34">
        <f>COUNTA(J71:J95)</f>
        <v>25</v>
      </c>
      <c r="M69" s="46"/>
    </row>
    <row r="70" spans="1:14" s="3" customFormat="1">
      <c r="A70" s="46"/>
      <c r="B70" s="15" t="s">
        <v>628</v>
      </c>
      <c r="C70" s="16" t="s">
        <v>624</v>
      </c>
      <c r="D70" s="4" t="s">
        <v>625</v>
      </c>
      <c r="E70" s="4" t="s">
        <v>626</v>
      </c>
      <c r="F70" s="5" t="s">
        <v>646</v>
      </c>
      <c r="G70" s="46"/>
      <c r="H70" s="24" t="s">
        <v>628</v>
      </c>
      <c r="I70" s="23" t="s">
        <v>624</v>
      </c>
      <c r="J70" s="4" t="s">
        <v>625</v>
      </c>
      <c r="K70" s="4" t="s">
        <v>626</v>
      </c>
      <c r="L70" s="25" t="s">
        <v>646</v>
      </c>
      <c r="M70" s="46"/>
    </row>
    <row r="71" spans="1:14" s="3" customFormat="1">
      <c r="A71" s="46"/>
      <c r="B71" s="82" t="s">
        <v>632</v>
      </c>
      <c r="C71" s="83" t="s">
        <v>1155</v>
      </c>
      <c r="D71" s="84" t="s">
        <v>1156</v>
      </c>
      <c r="E71" s="85" t="s">
        <v>940</v>
      </c>
      <c r="F71" s="278">
        <v>9.0740740740740745E-4</v>
      </c>
      <c r="G71" s="285"/>
      <c r="H71" s="100" t="s">
        <v>632</v>
      </c>
      <c r="I71" s="83" t="s">
        <v>708</v>
      </c>
      <c r="J71" s="84" t="s">
        <v>1137</v>
      </c>
      <c r="K71" s="85" t="s">
        <v>940</v>
      </c>
      <c r="L71" s="281">
        <v>1.689814814814815E-3</v>
      </c>
      <c r="M71" s="46"/>
      <c r="N71" s="286"/>
    </row>
    <row r="72" spans="1:14" s="3" customFormat="1">
      <c r="A72" s="46"/>
      <c r="B72" s="87" t="s">
        <v>633</v>
      </c>
      <c r="C72" s="88" t="s">
        <v>689</v>
      </c>
      <c r="D72" s="89" t="s">
        <v>1157</v>
      </c>
      <c r="E72" s="90" t="s">
        <v>753</v>
      </c>
      <c r="F72" s="279">
        <v>9.2939814814814827E-4</v>
      </c>
      <c r="G72" s="285"/>
      <c r="H72" s="102" t="s">
        <v>633</v>
      </c>
      <c r="I72" s="88" t="s">
        <v>982</v>
      </c>
      <c r="J72" s="89" t="s">
        <v>983</v>
      </c>
      <c r="K72" s="90" t="s">
        <v>940</v>
      </c>
      <c r="L72" s="282">
        <v>1.6932870370370372E-3</v>
      </c>
      <c r="M72" s="46"/>
      <c r="N72" s="286"/>
    </row>
    <row r="73" spans="1:14" s="3" customFormat="1">
      <c r="A73" s="46"/>
      <c r="B73" s="92" t="s">
        <v>634</v>
      </c>
      <c r="C73" s="93" t="s">
        <v>696</v>
      </c>
      <c r="D73" s="94" t="s">
        <v>748</v>
      </c>
      <c r="E73" s="95" t="s">
        <v>631</v>
      </c>
      <c r="F73" s="280">
        <v>9.4791666666666668E-4</v>
      </c>
      <c r="G73" s="285"/>
      <c r="H73" s="104" t="s">
        <v>634</v>
      </c>
      <c r="I73" s="93" t="s">
        <v>666</v>
      </c>
      <c r="J73" s="94" t="s">
        <v>852</v>
      </c>
      <c r="K73" s="95" t="s">
        <v>663</v>
      </c>
      <c r="L73" s="283">
        <v>1.7268518518518518E-3</v>
      </c>
      <c r="M73" s="46"/>
      <c r="N73" s="286"/>
    </row>
    <row r="74" spans="1:14" s="3" customFormat="1">
      <c r="A74" s="46"/>
      <c r="B74" s="6" t="s">
        <v>635</v>
      </c>
      <c r="C74" s="7" t="s">
        <v>763</v>
      </c>
      <c r="D74" s="8" t="s">
        <v>805</v>
      </c>
      <c r="E74" s="9" t="s">
        <v>631</v>
      </c>
      <c r="F74" s="17">
        <v>84.9</v>
      </c>
      <c r="G74" s="46"/>
      <c r="H74" s="26" t="s">
        <v>635</v>
      </c>
      <c r="I74" s="7" t="s">
        <v>812</v>
      </c>
      <c r="J74" s="8" t="s">
        <v>809</v>
      </c>
      <c r="K74" s="9" t="s">
        <v>659</v>
      </c>
      <c r="L74" s="27">
        <v>149.69999999999999</v>
      </c>
      <c r="M74" s="46"/>
    </row>
    <row r="75" spans="1:14" s="3" customFormat="1">
      <c r="A75" s="46"/>
      <c r="B75" s="6" t="s">
        <v>636</v>
      </c>
      <c r="C75" s="7" t="s">
        <v>763</v>
      </c>
      <c r="D75" s="8" t="s">
        <v>968</v>
      </c>
      <c r="E75" s="9" t="s">
        <v>753</v>
      </c>
      <c r="F75" s="17">
        <v>85.2</v>
      </c>
      <c r="G75" s="46"/>
      <c r="H75" s="26" t="s">
        <v>636</v>
      </c>
      <c r="I75" s="7" t="s">
        <v>742</v>
      </c>
      <c r="J75" s="8" t="s">
        <v>1114</v>
      </c>
      <c r="K75" s="9" t="s">
        <v>946</v>
      </c>
      <c r="L75" s="27">
        <v>152.5</v>
      </c>
      <c r="M75" s="46"/>
    </row>
    <row r="76" spans="1:14" s="3" customFormat="1">
      <c r="A76" s="46"/>
      <c r="B76" s="6" t="s">
        <v>637</v>
      </c>
      <c r="C76" s="7" t="s">
        <v>1158</v>
      </c>
      <c r="D76" s="8" t="s">
        <v>1159</v>
      </c>
      <c r="E76" s="9" t="s">
        <v>631</v>
      </c>
      <c r="F76" s="17">
        <v>86.8</v>
      </c>
      <c r="G76" s="46"/>
      <c r="H76" s="26" t="s">
        <v>637</v>
      </c>
      <c r="I76" s="7" t="s">
        <v>1138</v>
      </c>
      <c r="J76" s="8" t="s">
        <v>1139</v>
      </c>
      <c r="K76" s="9" t="s">
        <v>940</v>
      </c>
      <c r="L76" s="27">
        <v>157.9</v>
      </c>
      <c r="M76" s="46"/>
    </row>
    <row r="77" spans="1:14" s="3" customFormat="1">
      <c r="A77" s="46"/>
      <c r="B77" s="6" t="s">
        <v>638</v>
      </c>
      <c r="C77" s="7" t="s">
        <v>833</v>
      </c>
      <c r="D77" s="8" t="s">
        <v>1160</v>
      </c>
      <c r="E77" s="9" t="s">
        <v>940</v>
      </c>
      <c r="F77" s="17">
        <v>88.2</v>
      </c>
      <c r="G77" s="46"/>
      <c r="H77" s="26" t="s">
        <v>638</v>
      </c>
      <c r="I77" s="7" t="s">
        <v>996</v>
      </c>
      <c r="J77" s="8" t="s">
        <v>860</v>
      </c>
      <c r="K77" s="9" t="s">
        <v>932</v>
      </c>
      <c r="L77" s="27">
        <v>158.4</v>
      </c>
      <c r="M77" s="46"/>
    </row>
    <row r="78" spans="1:14" s="3" customFormat="1">
      <c r="A78" s="46"/>
      <c r="B78" s="6" t="s">
        <v>639</v>
      </c>
      <c r="C78" s="7" t="s">
        <v>661</v>
      </c>
      <c r="D78" s="8" t="s">
        <v>965</v>
      </c>
      <c r="E78" s="9" t="s">
        <v>679</v>
      </c>
      <c r="F78" s="17">
        <v>89.7</v>
      </c>
      <c r="G78" s="46"/>
      <c r="H78" s="26" t="s">
        <v>639</v>
      </c>
      <c r="I78" s="7" t="s">
        <v>742</v>
      </c>
      <c r="J78" s="8" t="s">
        <v>1140</v>
      </c>
      <c r="K78" s="9" t="s">
        <v>753</v>
      </c>
      <c r="L78" s="27">
        <v>158.80000000000001</v>
      </c>
      <c r="M78" s="46"/>
    </row>
    <row r="79" spans="1:14" s="3" customFormat="1">
      <c r="A79" s="46"/>
      <c r="B79" s="6" t="s">
        <v>640</v>
      </c>
      <c r="C79" s="7" t="s">
        <v>655</v>
      </c>
      <c r="D79" s="8" t="s">
        <v>656</v>
      </c>
      <c r="E79" s="9" t="s">
        <v>945</v>
      </c>
      <c r="F79" s="17">
        <v>91.2</v>
      </c>
      <c r="G79" s="46"/>
      <c r="H79" s="26" t="s">
        <v>640</v>
      </c>
      <c r="I79" s="7" t="s">
        <v>707</v>
      </c>
      <c r="J79" s="8" t="s">
        <v>823</v>
      </c>
      <c r="K79" s="9" t="s">
        <v>663</v>
      </c>
      <c r="L79" s="27">
        <v>160.4</v>
      </c>
      <c r="M79" s="46"/>
    </row>
    <row r="80" spans="1:14" s="3" customFormat="1">
      <c r="A80" s="46"/>
      <c r="B80" s="6" t="s">
        <v>641</v>
      </c>
      <c r="C80" s="7" t="s">
        <v>1161</v>
      </c>
      <c r="D80" s="8" t="s">
        <v>1162</v>
      </c>
      <c r="E80" s="9" t="s">
        <v>679</v>
      </c>
      <c r="F80" s="17">
        <v>91.8</v>
      </c>
      <c r="G80" s="46"/>
      <c r="H80" s="26" t="s">
        <v>641</v>
      </c>
      <c r="I80" s="7" t="s">
        <v>701</v>
      </c>
      <c r="J80" s="8" t="s">
        <v>797</v>
      </c>
      <c r="K80" s="9" t="s">
        <v>679</v>
      </c>
      <c r="L80" s="27">
        <v>163.80000000000001</v>
      </c>
      <c r="M80" s="46"/>
    </row>
    <row r="81" spans="1:13" s="3" customFormat="1">
      <c r="A81" s="46"/>
      <c r="B81" s="6" t="s">
        <v>642</v>
      </c>
      <c r="C81" s="7" t="s">
        <v>1155</v>
      </c>
      <c r="D81" s="8" t="s">
        <v>1163</v>
      </c>
      <c r="E81" s="9" t="s">
        <v>940</v>
      </c>
      <c r="F81" s="17">
        <v>94.5</v>
      </c>
      <c r="G81" s="46"/>
      <c r="H81" s="26" t="s">
        <v>642</v>
      </c>
      <c r="I81" s="7" t="s">
        <v>864</v>
      </c>
      <c r="J81" s="8" t="s">
        <v>1141</v>
      </c>
      <c r="K81" s="9" t="s">
        <v>932</v>
      </c>
      <c r="L81" s="27">
        <v>164.4</v>
      </c>
      <c r="M81" s="46"/>
    </row>
    <row r="82" spans="1:13" s="3" customFormat="1">
      <c r="A82" s="46"/>
      <c r="B82" s="6" t="s">
        <v>643</v>
      </c>
      <c r="C82" s="7" t="s">
        <v>1164</v>
      </c>
      <c r="D82" s="8" t="s">
        <v>1165</v>
      </c>
      <c r="E82" s="9" t="s">
        <v>933</v>
      </c>
      <c r="F82" s="17">
        <v>96.5</v>
      </c>
      <c r="G82" s="46"/>
      <c r="H82" s="26" t="s">
        <v>643</v>
      </c>
      <c r="I82" s="7" t="s">
        <v>1142</v>
      </c>
      <c r="J82" s="8" t="s">
        <v>1143</v>
      </c>
      <c r="K82" s="9" t="s">
        <v>753</v>
      </c>
      <c r="L82" s="27">
        <v>165.2</v>
      </c>
      <c r="M82" s="46"/>
    </row>
    <row r="83" spans="1:13" s="3" customFormat="1">
      <c r="A83" s="46"/>
      <c r="B83" s="6" t="s">
        <v>644</v>
      </c>
      <c r="C83" s="7" t="s">
        <v>1166</v>
      </c>
      <c r="D83" s="8" t="s">
        <v>821</v>
      </c>
      <c r="E83" s="9" t="s">
        <v>631</v>
      </c>
      <c r="F83" s="17">
        <v>96.9</v>
      </c>
      <c r="G83" s="46"/>
      <c r="H83" s="26" t="s">
        <v>644</v>
      </c>
      <c r="I83" s="7" t="s">
        <v>1144</v>
      </c>
      <c r="J83" s="8" t="s">
        <v>1145</v>
      </c>
      <c r="K83" s="9" t="s">
        <v>659</v>
      </c>
      <c r="L83" s="27">
        <v>166.9</v>
      </c>
      <c r="M83" s="46"/>
    </row>
    <row r="84" spans="1:13" s="3" customFormat="1">
      <c r="A84" s="46"/>
      <c r="B84" s="6" t="s">
        <v>645</v>
      </c>
      <c r="C84" s="7" t="s">
        <v>1158</v>
      </c>
      <c r="D84" s="8" t="s">
        <v>748</v>
      </c>
      <c r="E84" s="9" t="s">
        <v>631</v>
      </c>
      <c r="F84" s="17">
        <v>98.9</v>
      </c>
      <c r="G84" s="46"/>
      <c r="H84" s="26" t="s">
        <v>645</v>
      </c>
      <c r="I84" s="7" t="s">
        <v>666</v>
      </c>
      <c r="J84" s="8" t="s">
        <v>1146</v>
      </c>
      <c r="K84" s="9" t="s">
        <v>931</v>
      </c>
      <c r="L84" s="27">
        <v>168.4</v>
      </c>
      <c r="M84" s="46"/>
    </row>
    <row r="85" spans="1:13" s="3" customFormat="1">
      <c r="A85" s="46"/>
      <c r="B85" s="6" t="s">
        <v>648</v>
      </c>
      <c r="C85" s="7" t="s">
        <v>763</v>
      </c>
      <c r="D85" s="8" t="s">
        <v>821</v>
      </c>
      <c r="E85" s="9" t="s">
        <v>631</v>
      </c>
      <c r="F85" s="17">
        <v>103.5</v>
      </c>
      <c r="G85" s="46"/>
      <c r="H85" s="26" t="s">
        <v>648</v>
      </c>
      <c r="I85" s="7" t="s">
        <v>1147</v>
      </c>
      <c r="J85" s="8" t="s">
        <v>791</v>
      </c>
      <c r="K85" s="9" t="s">
        <v>802</v>
      </c>
      <c r="L85" s="27">
        <v>173.8</v>
      </c>
      <c r="M85" s="46"/>
    </row>
    <row r="86" spans="1:13" s="3" customFormat="1">
      <c r="A86" s="46"/>
      <c r="B86" s="6" t="s">
        <v>649</v>
      </c>
      <c r="C86" s="7" t="s">
        <v>682</v>
      </c>
      <c r="D86" s="8" t="s">
        <v>1167</v>
      </c>
      <c r="E86" s="9" t="s">
        <v>940</v>
      </c>
      <c r="F86" s="17">
        <v>104.9</v>
      </c>
      <c r="G86" s="46"/>
      <c r="H86" s="26" t="s">
        <v>649</v>
      </c>
      <c r="I86" s="7" t="s">
        <v>708</v>
      </c>
      <c r="J86" s="8" t="s">
        <v>1148</v>
      </c>
      <c r="K86" s="9" t="s">
        <v>753</v>
      </c>
      <c r="L86" s="27">
        <v>174.8</v>
      </c>
      <c r="M86" s="46"/>
    </row>
    <row r="87" spans="1:13" s="3" customFormat="1">
      <c r="A87" s="46"/>
      <c r="B87" s="6" t="s">
        <v>650</v>
      </c>
      <c r="C87" s="7" t="s">
        <v>1168</v>
      </c>
      <c r="D87" s="8" t="s">
        <v>660</v>
      </c>
      <c r="E87" s="9" t="s">
        <v>631</v>
      </c>
      <c r="F87" s="17">
        <v>105.4</v>
      </c>
      <c r="G87" s="46"/>
      <c r="H87" s="26" t="s">
        <v>650</v>
      </c>
      <c r="I87" s="7" t="s">
        <v>991</v>
      </c>
      <c r="J87" s="8" t="s">
        <v>992</v>
      </c>
      <c r="K87" s="9" t="s">
        <v>753</v>
      </c>
      <c r="L87" s="27">
        <v>176.1</v>
      </c>
      <c r="M87" s="46"/>
    </row>
    <row r="88" spans="1:13" s="3" customFormat="1">
      <c r="A88" s="46"/>
      <c r="B88" s="6" t="s">
        <v>651</v>
      </c>
      <c r="C88" s="7" t="s">
        <v>689</v>
      </c>
      <c r="D88" s="8" t="s">
        <v>1014</v>
      </c>
      <c r="E88" s="9" t="s">
        <v>631</v>
      </c>
      <c r="F88" s="17">
        <v>107.3</v>
      </c>
      <c r="G88" s="46"/>
      <c r="H88" s="26" t="s">
        <v>651</v>
      </c>
      <c r="I88" s="7" t="s">
        <v>707</v>
      </c>
      <c r="J88" s="8" t="s">
        <v>1149</v>
      </c>
      <c r="K88" s="9" t="s">
        <v>631</v>
      </c>
      <c r="L88" s="27">
        <v>181.6</v>
      </c>
      <c r="M88" s="46"/>
    </row>
    <row r="89" spans="1:13" s="3" customFormat="1">
      <c r="A89" s="46"/>
      <c r="B89" s="6" t="s">
        <v>652</v>
      </c>
      <c r="C89" s="7" t="s">
        <v>1169</v>
      </c>
      <c r="D89" s="8" t="s">
        <v>976</v>
      </c>
      <c r="E89" s="9" t="s">
        <v>753</v>
      </c>
      <c r="F89" s="17">
        <v>109.7</v>
      </c>
      <c r="G89" s="46"/>
      <c r="H89" s="26" t="s">
        <v>652</v>
      </c>
      <c r="I89" s="7" t="s">
        <v>669</v>
      </c>
      <c r="J89" s="8" t="s">
        <v>672</v>
      </c>
      <c r="K89" s="9" t="s">
        <v>631</v>
      </c>
      <c r="L89" s="27">
        <v>183.9</v>
      </c>
      <c r="M89" s="46"/>
    </row>
    <row r="90" spans="1:13" s="3" customFormat="1" ht="12.75">
      <c r="A90" s="46"/>
      <c r="B90" s="6"/>
      <c r="C90" s="7"/>
      <c r="D90" s="21"/>
      <c r="E90" s="9"/>
      <c r="F90" s="17"/>
      <c r="G90" s="46"/>
      <c r="H90" s="26" t="s">
        <v>653</v>
      </c>
      <c r="I90" s="7" t="s">
        <v>837</v>
      </c>
      <c r="J90" s="8" t="s">
        <v>871</v>
      </c>
      <c r="K90" s="9" t="s">
        <v>631</v>
      </c>
      <c r="L90" s="27">
        <v>186.9</v>
      </c>
      <c r="M90" s="46"/>
    </row>
    <row r="91" spans="1:13" s="3" customFormat="1" ht="12.75">
      <c r="A91" s="46"/>
      <c r="B91" s="6"/>
      <c r="C91" s="7"/>
      <c r="D91" s="21"/>
      <c r="E91" s="9"/>
      <c r="F91" s="17"/>
      <c r="G91" s="46"/>
      <c r="H91" s="26" t="s">
        <v>901</v>
      </c>
      <c r="I91" s="7" t="s">
        <v>873</v>
      </c>
      <c r="J91" s="8" t="s">
        <v>1150</v>
      </c>
      <c r="K91" s="9" t="s">
        <v>665</v>
      </c>
      <c r="L91" s="27">
        <v>190.6</v>
      </c>
      <c r="M91" s="46"/>
    </row>
    <row r="92" spans="1:13" s="3" customFormat="1" ht="12.75">
      <c r="A92" s="46"/>
      <c r="B92" s="6"/>
      <c r="C92" s="7"/>
      <c r="D92" s="21"/>
      <c r="E92" s="9"/>
      <c r="F92" s="17"/>
      <c r="G92" s="46"/>
      <c r="H92" s="26" t="s">
        <v>902</v>
      </c>
      <c r="I92" s="7" t="s">
        <v>701</v>
      </c>
      <c r="J92" s="8" t="s">
        <v>1002</v>
      </c>
      <c r="K92" s="9" t="s">
        <v>802</v>
      </c>
      <c r="L92" s="27">
        <v>204.1</v>
      </c>
      <c r="M92" s="46"/>
    </row>
    <row r="93" spans="1:13" s="3" customFormat="1" ht="12.75">
      <c r="A93" s="46"/>
      <c r="B93" s="6"/>
      <c r="C93" s="7"/>
      <c r="D93" s="21"/>
      <c r="E93" s="9"/>
      <c r="F93" s="17"/>
      <c r="G93" s="46"/>
      <c r="H93" s="26" t="s">
        <v>903</v>
      </c>
      <c r="I93" s="7" t="s">
        <v>1151</v>
      </c>
      <c r="J93" s="8" t="s">
        <v>821</v>
      </c>
      <c r="K93" s="9" t="s">
        <v>631</v>
      </c>
      <c r="L93" s="27">
        <v>213.6</v>
      </c>
      <c r="M93" s="46"/>
    </row>
    <row r="94" spans="1:13" s="3" customFormat="1" ht="12.75">
      <c r="A94" s="46"/>
      <c r="B94" s="6"/>
      <c r="C94" s="7"/>
      <c r="D94" s="21"/>
      <c r="E94" s="9"/>
      <c r="F94" s="17"/>
      <c r="G94" s="46"/>
      <c r="H94" s="26" t="s">
        <v>904</v>
      </c>
      <c r="I94" s="7" t="s">
        <v>708</v>
      </c>
      <c r="J94" s="8" t="s">
        <v>1152</v>
      </c>
      <c r="K94" s="9" t="s">
        <v>631</v>
      </c>
      <c r="L94" s="27">
        <v>223.2</v>
      </c>
      <c r="M94" s="46"/>
    </row>
    <row r="95" spans="1:13" s="3" customFormat="1" ht="13.5" thickBot="1">
      <c r="A95" s="46"/>
      <c r="B95" s="19"/>
      <c r="C95" s="10"/>
      <c r="D95" s="22"/>
      <c r="E95" s="11"/>
      <c r="F95" s="18"/>
      <c r="G95" s="46"/>
      <c r="H95" s="26" t="s">
        <v>905</v>
      </c>
      <c r="I95" s="29" t="s">
        <v>1153</v>
      </c>
      <c r="J95" s="81" t="s">
        <v>1154</v>
      </c>
      <c r="K95" s="30" t="s">
        <v>933</v>
      </c>
      <c r="L95" s="31"/>
      <c r="M95" s="46"/>
    </row>
    <row r="96" spans="1:13" s="3" customFormat="1" ht="6.75" customHeight="1" thickTop="1">
      <c r="A96" s="46"/>
      <c r="B96" s="47"/>
      <c r="C96" s="47"/>
      <c r="D96" s="47"/>
      <c r="E96" s="47"/>
      <c r="F96" s="47"/>
      <c r="G96" s="46"/>
      <c r="H96" s="48"/>
      <c r="I96" s="48"/>
      <c r="J96" s="48"/>
      <c r="K96" s="48"/>
      <c r="L96" s="48"/>
      <c r="M96" s="46"/>
    </row>
    <row r="97" spans="1:14" ht="27" customHeight="1" thickBot="1">
      <c r="A97" s="35"/>
      <c r="B97" s="893" t="s">
        <v>770</v>
      </c>
      <c r="C97" s="893"/>
      <c r="D97" s="35"/>
      <c r="E97" s="193" t="s">
        <v>713</v>
      </c>
      <c r="F97" s="902" t="s">
        <v>714</v>
      </c>
      <c r="G97" s="902"/>
      <c r="H97" s="902"/>
      <c r="I97" s="902"/>
      <c r="J97" s="35"/>
      <c r="K97" s="893" t="s">
        <v>715</v>
      </c>
      <c r="L97" s="893"/>
      <c r="M97" s="35"/>
    </row>
    <row r="98" spans="1:14" ht="5.25" customHeight="1" thickTop="1" thickBot="1">
      <c r="A98" s="35"/>
      <c r="B98" s="894" t="s">
        <v>623</v>
      </c>
      <c r="C98" s="895"/>
      <c r="D98" s="43"/>
      <c r="E98" s="44"/>
      <c r="F98" s="44"/>
      <c r="G98" s="35"/>
      <c r="H98" s="898" t="s">
        <v>654</v>
      </c>
      <c r="I98" s="899"/>
      <c r="J98" s="45"/>
      <c r="K98" s="45"/>
      <c r="L98" s="45"/>
      <c r="M98" s="35"/>
    </row>
    <row r="99" spans="1:14" s="3" customFormat="1" ht="16.5" thickTop="1" thickBot="1">
      <c r="A99" s="46"/>
      <c r="B99" s="896"/>
      <c r="C99" s="897"/>
      <c r="D99" s="14"/>
      <c r="E99" s="12" t="s">
        <v>647</v>
      </c>
      <c r="F99" s="13">
        <f>COUNTA(D101:D136)</f>
        <v>36</v>
      </c>
      <c r="G99" s="46"/>
      <c r="H99" s="900"/>
      <c r="I99" s="901"/>
      <c r="J99" s="32"/>
      <c r="K99" s="33" t="s">
        <v>647</v>
      </c>
      <c r="L99" s="34">
        <f>COUNTA(J101:J136)</f>
        <v>31</v>
      </c>
      <c r="M99" s="46"/>
    </row>
    <row r="100" spans="1:14" s="3" customFormat="1">
      <c r="A100" s="46"/>
      <c r="B100" s="15" t="s">
        <v>628</v>
      </c>
      <c r="C100" s="16" t="s">
        <v>624</v>
      </c>
      <c r="D100" s="4" t="s">
        <v>625</v>
      </c>
      <c r="E100" s="4" t="s">
        <v>626</v>
      </c>
      <c r="F100" s="5" t="s">
        <v>646</v>
      </c>
      <c r="G100" s="46"/>
      <c r="H100" s="24" t="s">
        <v>628</v>
      </c>
      <c r="I100" s="23" t="s">
        <v>624</v>
      </c>
      <c r="J100" s="4" t="s">
        <v>625</v>
      </c>
      <c r="K100" s="4" t="s">
        <v>626</v>
      </c>
      <c r="L100" s="25" t="s">
        <v>646</v>
      </c>
      <c r="M100" s="46"/>
    </row>
    <row r="101" spans="1:14" s="3" customFormat="1">
      <c r="A101" s="46"/>
      <c r="B101" s="82" t="s">
        <v>632</v>
      </c>
      <c r="C101" s="83" t="s">
        <v>969</v>
      </c>
      <c r="D101" s="84" t="s">
        <v>1191</v>
      </c>
      <c r="E101" s="85" t="s">
        <v>753</v>
      </c>
      <c r="F101" s="278">
        <v>1.5914351851851851E-3</v>
      </c>
      <c r="G101" s="285"/>
      <c r="H101" s="100" t="s">
        <v>632</v>
      </c>
      <c r="I101" s="83" t="s">
        <v>837</v>
      </c>
      <c r="J101" s="84" t="s">
        <v>838</v>
      </c>
      <c r="K101" s="85" t="s">
        <v>659</v>
      </c>
      <c r="L101" s="281">
        <v>1.7870370370370368E-3</v>
      </c>
      <c r="M101" s="46"/>
      <c r="N101" s="286"/>
    </row>
    <row r="102" spans="1:14" s="3" customFormat="1">
      <c r="A102" s="46"/>
      <c r="B102" s="87" t="s">
        <v>633</v>
      </c>
      <c r="C102" s="88" t="s">
        <v>680</v>
      </c>
      <c r="D102" s="89" t="s">
        <v>1192</v>
      </c>
      <c r="E102" s="90" t="s">
        <v>753</v>
      </c>
      <c r="F102" s="279">
        <v>1.6458333333333333E-3</v>
      </c>
      <c r="G102" s="285"/>
      <c r="H102" s="102" t="s">
        <v>633</v>
      </c>
      <c r="I102" s="88" t="s">
        <v>742</v>
      </c>
      <c r="J102" s="89" t="s">
        <v>998</v>
      </c>
      <c r="K102" s="90" t="s">
        <v>753</v>
      </c>
      <c r="L102" s="282">
        <v>1.8553240740740743E-3</v>
      </c>
      <c r="M102" s="46"/>
      <c r="N102" s="286"/>
    </row>
    <row r="103" spans="1:14" s="3" customFormat="1">
      <c r="A103" s="46"/>
      <c r="B103" s="92" t="s">
        <v>634</v>
      </c>
      <c r="C103" s="93" t="s">
        <v>682</v>
      </c>
      <c r="D103" s="94" t="s">
        <v>656</v>
      </c>
      <c r="E103" s="95" t="s">
        <v>663</v>
      </c>
      <c r="F103" s="280">
        <v>1.6527777777777775E-3</v>
      </c>
      <c r="G103" s="285"/>
      <c r="H103" s="104" t="s">
        <v>634</v>
      </c>
      <c r="I103" s="93" t="s">
        <v>669</v>
      </c>
      <c r="J103" s="94" t="s">
        <v>985</v>
      </c>
      <c r="K103" s="95" t="s">
        <v>940</v>
      </c>
      <c r="L103" s="283">
        <v>1.9293981481481482E-3</v>
      </c>
      <c r="M103" s="46"/>
      <c r="N103" s="286"/>
    </row>
    <row r="104" spans="1:14" s="3" customFormat="1" ht="11.25" customHeight="1">
      <c r="A104" s="46"/>
      <c r="B104" s="6" t="s">
        <v>635</v>
      </c>
      <c r="C104" s="7" t="s">
        <v>680</v>
      </c>
      <c r="D104" s="8" t="s">
        <v>803</v>
      </c>
      <c r="E104" s="9" t="s">
        <v>659</v>
      </c>
      <c r="F104" s="17">
        <v>144.19999999999999</v>
      </c>
      <c r="G104" s="46"/>
      <c r="H104" s="26" t="s">
        <v>635</v>
      </c>
      <c r="I104" s="7" t="s">
        <v>711</v>
      </c>
      <c r="J104" s="8" t="s">
        <v>1170</v>
      </c>
      <c r="K104" s="9" t="s">
        <v>931</v>
      </c>
      <c r="L104" s="27">
        <v>173.9</v>
      </c>
      <c r="M104" s="46"/>
    </row>
    <row r="105" spans="1:14" s="3" customFormat="1" ht="11.25" customHeight="1">
      <c r="A105" s="46"/>
      <c r="B105" s="6" t="s">
        <v>636</v>
      </c>
      <c r="C105" s="7" t="s">
        <v>677</v>
      </c>
      <c r="D105" s="8" t="s">
        <v>678</v>
      </c>
      <c r="E105" s="9" t="s">
        <v>679</v>
      </c>
      <c r="F105" s="17">
        <v>147.19999999999999</v>
      </c>
      <c r="G105" s="46"/>
      <c r="H105" s="26" t="s">
        <v>636</v>
      </c>
      <c r="I105" s="7" t="s">
        <v>669</v>
      </c>
      <c r="J105" s="8" t="s">
        <v>1171</v>
      </c>
      <c r="K105" s="9" t="s">
        <v>931</v>
      </c>
      <c r="L105" s="27">
        <v>178.9</v>
      </c>
      <c r="M105" s="46"/>
    </row>
    <row r="106" spans="1:14" s="3" customFormat="1" ht="11.25" customHeight="1">
      <c r="A106" s="46"/>
      <c r="B106" s="6" t="s">
        <v>637</v>
      </c>
      <c r="C106" s="7" t="s">
        <v>692</v>
      </c>
      <c r="D106" s="8" t="s">
        <v>968</v>
      </c>
      <c r="E106" s="9" t="s">
        <v>753</v>
      </c>
      <c r="F106" s="17">
        <v>152.69999999999999</v>
      </c>
      <c r="G106" s="46"/>
      <c r="H106" s="26" t="s">
        <v>637</v>
      </c>
      <c r="I106" s="7" t="s">
        <v>1172</v>
      </c>
      <c r="J106" s="8" t="s">
        <v>1173</v>
      </c>
      <c r="K106" s="9" t="s">
        <v>931</v>
      </c>
      <c r="L106" s="27">
        <v>182.7</v>
      </c>
      <c r="M106" s="46"/>
    </row>
    <row r="107" spans="1:14" s="3" customFormat="1" ht="11.25" customHeight="1">
      <c r="A107" s="46"/>
      <c r="B107" s="6" t="s">
        <v>639</v>
      </c>
      <c r="C107" s="7" t="s">
        <v>1193</v>
      </c>
      <c r="D107" s="8" t="s">
        <v>1194</v>
      </c>
      <c r="E107" s="9" t="s">
        <v>663</v>
      </c>
      <c r="F107" s="17">
        <v>153.6</v>
      </c>
      <c r="G107" s="46"/>
      <c r="H107" s="26" t="s">
        <v>638</v>
      </c>
      <c r="I107" s="7" t="s">
        <v>669</v>
      </c>
      <c r="J107" s="8" t="s">
        <v>1174</v>
      </c>
      <c r="K107" s="9" t="s">
        <v>753</v>
      </c>
      <c r="L107" s="27">
        <v>185</v>
      </c>
      <c r="M107" s="46"/>
    </row>
    <row r="108" spans="1:14" s="3" customFormat="1" ht="11.25" customHeight="1">
      <c r="A108" s="46"/>
      <c r="B108" s="6" t="s">
        <v>640</v>
      </c>
      <c r="C108" s="7" t="s">
        <v>1169</v>
      </c>
      <c r="D108" s="8" t="s">
        <v>684</v>
      </c>
      <c r="E108" s="9" t="s">
        <v>665</v>
      </c>
      <c r="F108" s="17">
        <v>156.69999999999999</v>
      </c>
      <c r="G108" s="46"/>
      <c r="H108" s="26" t="s">
        <v>639</v>
      </c>
      <c r="I108" s="7" t="s">
        <v>708</v>
      </c>
      <c r="J108" s="8" t="s">
        <v>1175</v>
      </c>
      <c r="K108" s="9" t="s">
        <v>753</v>
      </c>
      <c r="L108" s="27">
        <v>191.6</v>
      </c>
      <c r="M108" s="46"/>
    </row>
    <row r="109" spans="1:14" s="3" customFormat="1" ht="11.25" customHeight="1">
      <c r="A109" s="46"/>
      <c r="B109" s="6" t="s">
        <v>641</v>
      </c>
      <c r="C109" s="7" t="s">
        <v>1158</v>
      </c>
      <c r="D109" s="8" t="s">
        <v>1038</v>
      </c>
      <c r="E109" s="9" t="s">
        <v>931</v>
      </c>
      <c r="F109" s="17">
        <v>157.1</v>
      </c>
      <c r="G109" s="46"/>
      <c r="H109" s="26" t="s">
        <v>640</v>
      </c>
      <c r="I109" s="7" t="s">
        <v>1153</v>
      </c>
      <c r="J109" s="8" t="s">
        <v>1176</v>
      </c>
      <c r="K109" s="9" t="s">
        <v>933</v>
      </c>
      <c r="L109" s="27">
        <v>192.1</v>
      </c>
      <c r="M109" s="46"/>
    </row>
    <row r="110" spans="1:14" s="3" customFormat="1" ht="11.25" customHeight="1">
      <c r="A110" s="46"/>
      <c r="B110" s="6" t="s">
        <v>642</v>
      </c>
      <c r="C110" s="7" t="s">
        <v>680</v>
      </c>
      <c r="D110" s="8" t="s">
        <v>1195</v>
      </c>
      <c r="E110" s="9" t="s">
        <v>931</v>
      </c>
      <c r="F110" s="17">
        <v>157.6</v>
      </c>
      <c r="G110" s="46"/>
      <c r="H110" s="26" t="s">
        <v>641</v>
      </c>
      <c r="I110" s="7" t="s">
        <v>666</v>
      </c>
      <c r="J110" s="8" t="s">
        <v>706</v>
      </c>
      <c r="K110" s="9" t="s">
        <v>631</v>
      </c>
      <c r="L110" s="27">
        <v>196.4</v>
      </c>
      <c r="M110" s="46"/>
    </row>
    <row r="111" spans="1:14" s="3" customFormat="1" ht="11.25" customHeight="1">
      <c r="A111" s="46"/>
      <c r="B111" s="6" t="s">
        <v>643</v>
      </c>
      <c r="C111" s="7" t="s">
        <v>1196</v>
      </c>
      <c r="D111" s="8" t="s">
        <v>1115</v>
      </c>
      <c r="E111" s="9" t="s">
        <v>659</v>
      </c>
      <c r="F111" s="17">
        <v>160.80000000000001</v>
      </c>
      <c r="G111" s="46"/>
      <c r="H111" s="26" t="s">
        <v>642</v>
      </c>
      <c r="I111" s="7" t="s">
        <v>889</v>
      </c>
      <c r="J111" s="8" t="s">
        <v>1165</v>
      </c>
      <c r="K111" s="9" t="s">
        <v>931</v>
      </c>
      <c r="L111" s="27">
        <v>198.2</v>
      </c>
      <c r="M111" s="46"/>
    </row>
    <row r="112" spans="1:14" s="3" customFormat="1" ht="11.25" customHeight="1">
      <c r="A112" s="46"/>
      <c r="B112" s="6" t="s">
        <v>644</v>
      </c>
      <c r="C112" s="7" t="s">
        <v>1197</v>
      </c>
      <c r="D112" s="8" t="s">
        <v>1198</v>
      </c>
      <c r="E112" s="9" t="s">
        <v>931</v>
      </c>
      <c r="F112" s="17">
        <v>162.1</v>
      </c>
      <c r="G112" s="46"/>
      <c r="H112" s="26" t="s">
        <v>643</v>
      </c>
      <c r="I112" s="7" t="s">
        <v>818</v>
      </c>
      <c r="J112" s="8" t="s">
        <v>1177</v>
      </c>
      <c r="K112" s="9" t="s">
        <v>753</v>
      </c>
      <c r="L112" s="27">
        <v>198.6</v>
      </c>
      <c r="M112" s="46"/>
    </row>
    <row r="113" spans="1:13" s="3" customFormat="1" ht="11.25" customHeight="1">
      <c r="A113" s="46"/>
      <c r="B113" s="6" t="s">
        <v>645</v>
      </c>
      <c r="C113" s="7" t="s">
        <v>1166</v>
      </c>
      <c r="D113" s="8" t="s">
        <v>1199</v>
      </c>
      <c r="E113" s="9" t="s">
        <v>931</v>
      </c>
      <c r="F113" s="17">
        <v>162.5</v>
      </c>
      <c r="G113" s="46"/>
      <c r="H113" s="26" t="s">
        <v>644</v>
      </c>
      <c r="I113" s="7" t="s">
        <v>1117</v>
      </c>
      <c r="J113" s="8" t="s">
        <v>877</v>
      </c>
      <c r="K113" s="9" t="s">
        <v>931</v>
      </c>
      <c r="L113" s="27">
        <v>199.1</v>
      </c>
      <c r="M113" s="46"/>
    </row>
    <row r="114" spans="1:13" s="3" customFormat="1" ht="11.25" customHeight="1">
      <c r="A114" s="46"/>
      <c r="B114" s="6" t="s">
        <v>648</v>
      </c>
      <c r="C114" s="7" t="s">
        <v>830</v>
      </c>
      <c r="D114" s="8" t="s">
        <v>1200</v>
      </c>
      <c r="E114" s="9" t="s">
        <v>753</v>
      </c>
      <c r="F114" s="17">
        <v>163.19999999999999</v>
      </c>
      <c r="G114" s="46"/>
      <c r="H114" s="26" t="s">
        <v>645</v>
      </c>
      <c r="I114" s="7" t="s">
        <v>1178</v>
      </c>
      <c r="J114" s="8" t="s">
        <v>1125</v>
      </c>
      <c r="K114" s="9" t="s">
        <v>931</v>
      </c>
      <c r="L114" s="27">
        <v>199.6</v>
      </c>
      <c r="M114" s="46"/>
    </row>
    <row r="115" spans="1:13" s="3" customFormat="1" ht="11.25" customHeight="1">
      <c r="A115" s="46"/>
      <c r="B115" s="6" t="s">
        <v>649</v>
      </c>
      <c r="C115" s="7" t="s">
        <v>830</v>
      </c>
      <c r="D115" s="8" t="s">
        <v>1201</v>
      </c>
      <c r="E115" s="9" t="s">
        <v>931</v>
      </c>
      <c r="F115" s="17">
        <v>163.69999999999999</v>
      </c>
      <c r="G115" s="46"/>
      <c r="H115" s="26" t="s">
        <v>648</v>
      </c>
      <c r="I115" s="7" t="s">
        <v>701</v>
      </c>
      <c r="J115" s="8" t="s">
        <v>702</v>
      </c>
      <c r="K115" s="9" t="s">
        <v>631</v>
      </c>
      <c r="L115" s="27">
        <v>200.1</v>
      </c>
      <c r="M115" s="46"/>
    </row>
    <row r="116" spans="1:13" s="3" customFormat="1" ht="11.25" customHeight="1">
      <c r="A116" s="46"/>
      <c r="B116" s="6" t="s">
        <v>650</v>
      </c>
      <c r="C116" s="7" t="s">
        <v>763</v>
      </c>
      <c r="D116" s="8" t="s">
        <v>4018</v>
      </c>
      <c r="E116" s="9" t="s">
        <v>679</v>
      </c>
      <c r="F116" s="17">
        <v>164.2</v>
      </c>
      <c r="G116" s="46"/>
      <c r="H116" s="26" t="s">
        <v>649</v>
      </c>
      <c r="I116" s="7" t="s">
        <v>731</v>
      </c>
      <c r="J116" s="8" t="s">
        <v>1179</v>
      </c>
      <c r="K116" s="9" t="s">
        <v>753</v>
      </c>
      <c r="L116" s="27">
        <v>201.1</v>
      </c>
      <c r="M116" s="46"/>
    </row>
    <row r="117" spans="1:13" s="3" customFormat="1" ht="11.25" customHeight="1">
      <c r="A117" s="46"/>
      <c r="B117" s="6" t="s">
        <v>651</v>
      </c>
      <c r="C117" s="7" t="s">
        <v>1202</v>
      </c>
      <c r="D117" s="8" t="s">
        <v>1203</v>
      </c>
      <c r="E117" s="9" t="s">
        <v>663</v>
      </c>
      <c r="F117" s="17">
        <v>164.8</v>
      </c>
      <c r="G117" s="46"/>
      <c r="H117" s="26" t="s">
        <v>650</v>
      </c>
      <c r="I117" s="7" t="s">
        <v>1180</v>
      </c>
      <c r="J117" s="8" t="s">
        <v>850</v>
      </c>
      <c r="K117" s="9" t="s">
        <v>931</v>
      </c>
      <c r="L117" s="27">
        <v>201.5</v>
      </c>
      <c r="M117" s="46"/>
    </row>
    <row r="118" spans="1:13" s="3" customFormat="1" ht="11.25" customHeight="1">
      <c r="A118" s="46"/>
      <c r="B118" s="6" t="s">
        <v>652</v>
      </c>
      <c r="C118" s="7" t="s">
        <v>1216</v>
      </c>
      <c r="D118" s="8" t="s">
        <v>1217</v>
      </c>
      <c r="E118" s="9" t="s">
        <v>931</v>
      </c>
      <c r="F118" s="17">
        <v>165.6</v>
      </c>
      <c r="G118" s="46"/>
      <c r="H118" s="26" t="s">
        <v>651</v>
      </c>
      <c r="I118" s="7" t="s">
        <v>703</v>
      </c>
      <c r="J118" s="8" t="s">
        <v>1165</v>
      </c>
      <c r="K118" s="9" t="s">
        <v>932</v>
      </c>
      <c r="L118" s="27">
        <v>203.1</v>
      </c>
      <c r="M118" s="46"/>
    </row>
    <row r="119" spans="1:13" s="3" customFormat="1" ht="11.25" customHeight="1">
      <c r="A119" s="46"/>
      <c r="B119" s="6" t="s">
        <v>653</v>
      </c>
      <c r="C119" s="7" t="s">
        <v>1218</v>
      </c>
      <c r="D119" s="8" t="s">
        <v>1219</v>
      </c>
      <c r="E119" s="9" t="s">
        <v>931</v>
      </c>
      <c r="F119" s="17">
        <v>165.9</v>
      </c>
      <c r="G119" s="46"/>
      <c r="H119" s="26" t="s">
        <v>652</v>
      </c>
      <c r="I119" s="7" t="s">
        <v>707</v>
      </c>
      <c r="J119" s="8" t="s">
        <v>3557</v>
      </c>
      <c r="K119" s="9" t="s">
        <v>631</v>
      </c>
      <c r="L119" s="27">
        <v>206.5</v>
      </c>
      <c r="M119" s="46"/>
    </row>
    <row r="120" spans="1:13" s="3" customFormat="1" ht="11.25" customHeight="1">
      <c r="A120" s="46"/>
      <c r="B120" s="6" t="s">
        <v>901</v>
      </c>
      <c r="C120" s="7" t="s">
        <v>655</v>
      </c>
      <c r="D120" s="8" t="s">
        <v>685</v>
      </c>
      <c r="E120" s="9" t="s">
        <v>665</v>
      </c>
      <c r="F120" s="17">
        <v>166.4</v>
      </c>
      <c r="G120" s="46"/>
      <c r="H120" s="26" t="s">
        <v>653</v>
      </c>
      <c r="I120" s="7" t="s">
        <v>731</v>
      </c>
      <c r="J120" s="8" t="s">
        <v>1181</v>
      </c>
      <c r="K120" s="9" t="s">
        <v>753</v>
      </c>
      <c r="L120" s="27">
        <v>207.3</v>
      </c>
      <c r="M120" s="46"/>
    </row>
    <row r="121" spans="1:13" s="3" customFormat="1" ht="11.25" customHeight="1">
      <c r="A121" s="46"/>
      <c r="B121" s="6" t="s">
        <v>902</v>
      </c>
      <c r="C121" s="7" t="s">
        <v>680</v>
      </c>
      <c r="D121" s="8" t="s">
        <v>1203</v>
      </c>
      <c r="E121" s="9" t="s">
        <v>663</v>
      </c>
      <c r="F121" s="17">
        <v>166.9</v>
      </c>
      <c r="G121" s="46"/>
      <c r="H121" s="26" t="s">
        <v>901</v>
      </c>
      <c r="I121" s="7" t="s">
        <v>1182</v>
      </c>
      <c r="J121" s="8" t="s">
        <v>1183</v>
      </c>
      <c r="K121" s="9" t="s">
        <v>933</v>
      </c>
      <c r="L121" s="27">
        <v>208.4</v>
      </c>
      <c r="M121" s="46"/>
    </row>
    <row r="122" spans="1:13" s="3" customFormat="1" ht="11.25" customHeight="1">
      <c r="A122" s="46"/>
      <c r="B122" s="6" t="s">
        <v>902</v>
      </c>
      <c r="C122" s="7" t="s">
        <v>680</v>
      </c>
      <c r="D122" s="8" t="s">
        <v>804</v>
      </c>
      <c r="E122" s="9" t="s">
        <v>933</v>
      </c>
      <c r="F122" s="17">
        <v>169.7</v>
      </c>
      <c r="G122" s="46"/>
      <c r="H122" s="26" t="s">
        <v>902</v>
      </c>
      <c r="I122" s="7" t="s">
        <v>1184</v>
      </c>
      <c r="J122" s="8" t="s">
        <v>1185</v>
      </c>
      <c r="K122" s="9" t="s">
        <v>932</v>
      </c>
      <c r="L122" s="27">
        <v>209.5</v>
      </c>
      <c r="M122" s="46"/>
    </row>
    <row r="123" spans="1:13" s="3" customFormat="1" ht="11.25" customHeight="1">
      <c r="A123" s="46"/>
      <c r="B123" s="6" t="s">
        <v>903</v>
      </c>
      <c r="C123" s="7" t="s">
        <v>978</v>
      </c>
      <c r="D123" s="8" t="s">
        <v>1157</v>
      </c>
      <c r="E123" s="9" t="s">
        <v>753</v>
      </c>
      <c r="F123" s="17">
        <v>172</v>
      </c>
      <c r="G123" s="46"/>
      <c r="H123" s="26" t="s">
        <v>903</v>
      </c>
      <c r="I123" s="7" t="s">
        <v>708</v>
      </c>
      <c r="J123" s="8" t="s">
        <v>791</v>
      </c>
      <c r="K123" s="9" t="s">
        <v>802</v>
      </c>
      <c r="L123" s="27">
        <v>210.5</v>
      </c>
      <c r="M123" s="46"/>
    </row>
    <row r="124" spans="1:13" s="3" customFormat="1" ht="11.25" customHeight="1">
      <c r="A124" s="46"/>
      <c r="B124" s="6" t="s">
        <v>904</v>
      </c>
      <c r="C124" s="7" t="s">
        <v>1204</v>
      </c>
      <c r="D124" s="8" t="s">
        <v>1165</v>
      </c>
      <c r="E124" s="9" t="s">
        <v>933</v>
      </c>
      <c r="F124" s="17">
        <v>172.2</v>
      </c>
      <c r="G124" s="46"/>
      <c r="H124" s="26" t="s">
        <v>904</v>
      </c>
      <c r="I124" s="7" t="s">
        <v>984</v>
      </c>
      <c r="J124" s="8" t="s">
        <v>1025</v>
      </c>
      <c r="K124" s="9" t="s">
        <v>802</v>
      </c>
      <c r="L124" s="27">
        <v>211.5</v>
      </c>
      <c r="M124" s="46"/>
    </row>
    <row r="125" spans="1:13" s="3" customFormat="1" ht="11.25" customHeight="1">
      <c r="A125" s="46"/>
      <c r="B125" s="6" t="s">
        <v>905</v>
      </c>
      <c r="C125" s="7" t="s">
        <v>1205</v>
      </c>
      <c r="D125" s="8" t="s">
        <v>1206</v>
      </c>
      <c r="E125" s="9" t="s">
        <v>753</v>
      </c>
      <c r="F125" s="17">
        <v>173.8</v>
      </c>
      <c r="G125" s="46"/>
      <c r="H125" s="26" t="s">
        <v>905</v>
      </c>
      <c r="I125" s="7" t="s">
        <v>708</v>
      </c>
      <c r="J125" s="8" t="s">
        <v>674</v>
      </c>
      <c r="K125" s="9" t="s">
        <v>753</v>
      </c>
      <c r="L125" s="27">
        <v>212.8</v>
      </c>
      <c r="M125" s="46"/>
    </row>
    <row r="126" spans="1:13" s="3" customFormat="1" ht="11.25" customHeight="1">
      <c r="A126" s="46"/>
      <c r="B126" s="6" t="s">
        <v>1126</v>
      </c>
      <c r="C126" s="7" t="s">
        <v>690</v>
      </c>
      <c r="D126" s="8" t="s">
        <v>691</v>
      </c>
      <c r="E126" s="9" t="s">
        <v>631</v>
      </c>
      <c r="F126" s="17">
        <v>176.2</v>
      </c>
      <c r="G126" s="46"/>
      <c r="H126" s="26" t="s">
        <v>1126</v>
      </c>
      <c r="I126" s="7" t="s">
        <v>1184</v>
      </c>
      <c r="J126" s="8" t="s">
        <v>1180</v>
      </c>
      <c r="K126" s="9" t="s">
        <v>931</v>
      </c>
      <c r="L126" s="27">
        <v>214</v>
      </c>
      <c r="M126" s="46"/>
    </row>
    <row r="127" spans="1:13" s="3" customFormat="1" ht="11.25" customHeight="1">
      <c r="A127" s="46"/>
      <c r="B127" s="6" t="s">
        <v>1127</v>
      </c>
      <c r="C127" s="7" t="s">
        <v>966</v>
      </c>
      <c r="D127" s="8" t="s">
        <v>877</v>
      </c>
      <c r="E127" s="9" t="s">
        <v>931</v>
      </c>
      <c r="F127" s="17">
        <v>176.5</v>
      </c>
      <c r="G127" s="46"/>
      <c r="H127" s="26" t="s">
        <v>1127</v>
      </c>
      <c r="I127" s="7" t="s">
        <v>1186</v>
      </c>
      <c r="J127" s="8" t="s">
        <v>795</v>
      </c>
      <c r="K127" s="9" t="s">
        <v>631</v>
      </c>
      <c r="L127" s="27">
        <v>221.6</v>
      </c>
      <c r="M127" s="46"/>
    </row>
    <row r="128" spans="1:13" s="3" customFormat="1" ht="11.25" customHeight="1">
      <c r="A128" s="46"/>
      <c r="B128" s="6" t="s">
        <v>1128</v>
      </c>
      <c r="C128" s="7" t="s">
        <v>698</v>
      </c>
      <c r="D128" s="8" t="s">
        <v>1207</v>
      </c>
      <c r="E128" s="9" t="s">
        <v>671</v>
      </c>
      <c r="F128" s="17">
        <v>177.1</v>
      </c>
      <c r="G128" s="46"/>
      <c r="H128" s="26" t="s">
        <v>1128</v>
      </c>
      <c r="I128" s="7" t="s">
        <v>666</v>
      </c>
      <c r="J128" s="8" t="s">
        <v>705</v>
      </c>
      <c r="K128" s="9" t="s">
        <v>802</v>
      </c>
      <c r="L128" s="27">
        <v>225.2</v>
      </c>
      <c r="M128" s="46"/>
    </row>
    <row r="129" spans="1:14" s="3" customFormat="1" ht="11.25" customHeight="1">
      <c r="A129" s="46"/>
      <c r="B129" s="6" t="s">
        <v>1129</v>
      </c>
      <c r="C129" s="7" t="s">
        <v>661</v>
      </c>
      <c r="D129" s="8" t="s">
        <v>1146</v>
      </c>
      <c r="E129" s="9" t="s">
        <v>931</v>
      </c>
      <c r="F129" s="17">
        <v>177.4</v>
      </c>
      <c r="G129" s="46"/>
      <c r="H129" s="26" t="s">
        <v>1129</v>
      </c>
      <c r="I129" s="7" t="s">
        <v>744</v>
      </c>
      <c r="J129" s="8" t="s">
        <v>1187</v>
      </c>
      <c r="K129" s="9" t="s">
        <v>802</v>
      </c>
      <c r="L129" s="27">
        <v>234.4</v>
      </c>
      <c r="M129" s="46"/>
    </row>
    <row r="130" spans="1:14" s="3" customFormat="1" ht="11.25" customHeight="1">
      <c r="A130" s="46"/>
      <c r="B130" s="6" t="s">
        <v>1130</v>
      </c>
      <c r="C130" s="7" t="s">
        <v>1208</v>
      </c>
      <c r="D130" s="8" t="s">
        <v>705</v>
      </c>
      <c r="E130" s="9" t="s">
        <v>931</v>
      </c>
      <c r="F130" s="17">
        <v>178.2</v>
      </c>
      <c r="G130" s="46"/>
      <c r="H130" s="26" t="s">
        <v>1130</v>
      </c>
      <c r="I130" s="7" t="s">
        <v>1188</v>
      </c>
      <c r="J130" s="8" t="s">
        <v>871</v>
      </c>
      <c r="K130" s="9" t="s">
        <v>932</v>
      </c>
      <c r="L130" s="27">
        <v>239.1</v>
      </c>
      <c r="M130" s="46"/>
    </row>
    <row r="131" spans="1:14" s="3" customFormat="1" ht="11.25" customHeight="1">
      <c r="A131" s="46"/>
      <c r="B131" s="6" t="s">
        <v>1131</v>
      </c>
      <c r="C131" s="7" t="s">
        <v>655</v>
      </c>
      <c r="D131" s="8" t="s">
        <v>1209</v>
      </c>
      <c r="E131" s="9" t="s">
        <v>753</v>
      </c>
      <c r="F131" s="17">
        <v>178.6</v>
      </c>
      <c r="G131" s="46"/>
      <c r="H131" s="26" t="s">
        <v>1131</v>
      </c>
      <c r="I131" s="7" t="s">
        <v>1189</v>
      </c>
      <c r="J131" s="8" t="s">
        <v>1190</v>
      </c>
      <c r="K131" s="9" t="s">
        <v>679</v>
      </c>
      <c r="L131" s="27"/>
      <c r="M131" s="46"/>
    </row>
    <row r="132" spans="1:14" s="3" customFormat="1" ht="11.25" customHeight="1">
      <c r="A132" s="46"/>
      <c r="B132" s="6" t="s">
        <v>1132</v>
      </c>
      <c r="C132" s="7" t="s">
        <v>1210</v>
      </c>
      <c r="D132" s="8" t="s">
        <v>1038</v>
      </c>
      <c r="E132" s="54" t="s">
        <v>931</v>
      </c>
      <c r="F132" s="55">
        <v>179.1</v>
      </c>
      <c r="G132" s="46"/>
      <c r="H132" s="26"/>
      <c r="I132" s="52"/>
      <c r="J132" s="56"/>
      <c r="K132" s="54"/>
      <c r="L132" s="57"/>
      <c r="M132" s="46"/>
    </row>
    <row r="133" spans="1:14" s="3" customFormat="1" ht="11.25" customHeight="1">
      <c r="A133" s="46"/>
      <c r="B133" s="6" t="s">
        <v>1133</v>
      </c>
      <c r="C133" s="7" t="s">
        <v>974</v>
      </c>
      <c r="D133" s="8" t="s">
        <v>1211</v>
      </c>
      <c r="E133" s="54" t="s">
        <v>931</v>
      </c>
      <c r="F133" s="55">
        <v>187.6</v>
      </c>
      <c r="G133" s="46"/>
      <c r="H133" s="26"/>
      <c r="I133" s="52"/>
      <c r="J133" s="56"/>
      <c r="K133" s="54"/>
      <c r="L133" s="57"/>
      <c r="M133" s="46"/>
    </row>
    <row r="134" spans="1:14" s="3" customFormat="1" ht="11.25" customHeight="1">
      <c r="A134" s="46"/>
      <c r="B134" s="6" t="s">
        <v>1134</v>
      </c>
      <c r="C134" s="7" t="s">
        <v>1212</v>
      </c>
      <c r="D134" s="8" t="s">
        <v>1213</v>
      </c>
      <c r="E134" s="54" t="s">
        <v>753</v>
      </c>
      <c r="F134" s="55">
        <v>222.8</v>
      </c>
      <c r="G134" s="46"/>
      <c r="H134" s="26"/>
      <c r="I134" s="52"/>
      <c r="J134" s="56"/>
      <c r="K134" s="54"/>
      <c r="L134" s="57"/>
      <c r="M134" s="46"/>
    </row>
    <row r="135" spans="1:14" s="3" customFormat="1" ht="11.25" customHeight="1">
      <c r="A135" s="46"/>
      <c r="B135" s="6" t="s">
        <v>1135</v>
      </c>
      <c r="C135" s="52" t="s">
        <v>1013</v>
      </c>
      <c r="D135" s="56" t="s">
        <v>1214</v>
      </c>
      <c r="E135" s="54" t="s">
        <v>671</v>
      </c>
      <c r="F135" s="55">
        <v>223.2</v>
      </c>
      <c r="G135" s="46"/>
      <c r="H135" s="26"/>
      <c r="I135" s="52"/>
      <c r="J135" s="56"/>
      <c r="K135" s="54"/>
      <c r="L135" s="57"/>
      <c r="M135" s="46"/>
    </row>
    <row r="136" spans="1:14" s="3" customFormat="1" ht="11.25" customHeight="1" thickBot="1">
      <c r="A136" s="46"/>
      <c r="B136" s="6" t="s">
        <v>1136</v>
      </c>
      <c r="C136" s="52" t="s">
        <v>755</v>
      </c>
      <c r="D136" s="56" t="s">
        <v>1215</v>
      </c>
      <c r="E136" s="54" t="s">
        <v>753</v>
      </c>
      <c r="F136" s="55"/>
      <c r="G136" s="46"/>
      <c r="H136" s="26"/>
      <c r="I136" s="52"/>
      <c r="J136" s="56"/>
      <c r="K136" s="54"/>
      <c r="L136" s="57"/>
      <c r="M136" s="46"/>
    </row>
    <row r="137" spans="1:14" s="3" customFormat="1" ht="12.75" thickTop="1">
      <c r="A137" s="46"/>
      <c r="B137" s="47"/>
      <c r="C137" s="47"/>
      <c r="D137" s="47"/>
      <c r="E137" s="47"/>
      <c r="F137" s="47"/>
      <c r="G137" s="46"/>
      <c r="H137" s="48"/>
      <c r="I137" s="48"/>
      <c r="J137" s="48"/>
      <c r="K137" s="48"/>
      <c r="L137" s="48"/>
      <c r="M137" s="46"/>
    </row>
    <row r="138" spans="1:14" ht="34.5" customHeight="1" thickBot="1">
      <c r="A138" s="35"/>
      <c r="B138" s="893" t="s">
        <v>771</v>
      </c>
      <c r="C138" s="893"/>
      <c r="D138" s="35"/>
      <c r="E138" s="193" t="s">
        <v>715</v>
      </c>
      <c r="F138" s="902" t="s">
        <v>716</v>
      </c>
      <c r="G138" s="902"/>
      <c r="H138" s="902"/>
      <c r="I138" s="902"/>
      <c r="J138" s="35"/>
      <c r="K138" s="893" t="s">
        <v>900</v>
      </c>
      <c r="L138" s="893"/>
      <c r="M138" s="35"/>
    </row>
    <row r="139" spans="1:14" ht="5.25" customHeight="1" thickTop="1" thickBot="1">
      <c r="A139" s="35"/>
      <c r="B139" s="894" t="s">
        <v>623</v>
      </c>
      <c r="C139" s="895"/>
      <c r="D139" s="43"/>
      <c r="E139" s="44"/>
      <c r="F139" s="44"/>
      <c r="G139" s="35"/>
      <c r="H139" s="898" t="s">
        <v>654</v>
      </c>
      <c r="I139" s="899"/>
      <c r="J139" s="45"/>
      <c r="K139" s="45"/>
      <c r="L139" s="45"/>
      <c r="M139" s="35"/>
    </row>
    <row r="140" spans="1:14" s="3" customFormat="1" ht="16.5" thickTop="1" thickBot="1">
      <c r="A140" s="46"/>
      <c r="B140" s="896"/>
      <c r="C140" s="897"/>
      <c r="D140" s="14"/>
      <c r="E140" s="12" t="s">
        <v>647</v>
      </c>
      <c r="F140" s="13">
        <f>COUNTA(D142:D172)</f>
        <v>18</v>
      </c>
      <c r="G140" s="46"/>
      <c r="H140" s="900"/>
      <c r="I140" s="901"/>
      <c r="J140" s="32"/>
      <c r="K140" s="33" t="s">
        <v>647</v>
      </c>
      <c r="L140" s="34">
        <f>COUNTA(J142:J172)</f>
        <v>29</v>
      </c>
      <c r="M140" s="46"/>
    </row>
    <row r="141" spans="1:14" s="3" customFormat="1">
      <c r="A141" s="46"/>
      <c r="B141" s="15" t="s">
        <v>628</v>
      </c>
      <c r="C141" s="16" t="s">
        <v>624</v>
      </c>
      <c r="D141" s="4" t="s">
        <v>625</v>
      </c>
      <c r="E141" s="4" t="s">
        <v>626</v>
      </c>
      <c r="F141" s="5" t="s">
        <v>646</v>
      </c>
      <c r="G141" s="46"/>
      <c r="H141" s="24" t="s">
        <v>628</v>
      </c>
      <c r="I141" s="23" t="s">
        <v>624</v>
      </c>
      <c r="J141" s="4" t="s">
        <v>625</v>
      </c>
      <c r="K141" s="4" t="s">
        <v>626</v>
      </c>
      <c r="L141" s="25" t="s">
        <v>646</v>
      </c>
      <c r="M141" s="46"/>
    </row>
    <row r="142" spans="1:14" s="3" customFormat="1">
      <c r="A142" s="46"/>
      <c r="B142" s="82" t="s">
        <v>632</v>
      </c>
      <c r="C142" s="83" t="s">
        <v>755</v>
      </c>
      <c r="D142" s="84" t="s">
        <v>1246</v>
      </c>
      <c r="E142" s="85" t="s">
        <v>631</v>
      </c>
      <c r="F142" s="278">
        <v>1.9525462962962962E-3</v>
      </c>
      <c r="G142" s="285"/>
      <c r="H142" s="100" t="s">
        <v>632</v>
      </c>
      <c r="I142" s="83" t="s">
        <v>742</v>
      </c>
      <c r="J142" s="84" t="s">
        <v>746</v>
      </c>
      <c r="K142" s="85" t="s">
        <v>671</v>
      </c>
      <c r="L142" s="281">
        <v>3.1828703703703702E-3</v>
      </c>
      <c r="M142" s="46"/>
      <c r="N142" s="286"/>
    </row>
    <row r="143" spans="1:14" s="3" customFormat="1">
      <c r="A143" s="46"/>
      <c r="B143" s="87" t="s">
        <v>633</v>
      </c>
      <c r="C143" s="88" t="s">
        <v>830</v>
      </c>
      <c r="D143" s="89" t="s">
        <v>850</v>
      </c>
      <c r="E143" s="90" t="s">
        <v>931</v>
      </c>
      <c r="F143" s="279">
        <v>2.0752314814814813E-3</v>
      </c>
      <c r="G143" s="285"/>
      <c r="H143" s="102" t="s">
        <v>633</v>
      </c>
      <c r="I143" s="88" t="s">
        <v>731</v>
      </c>
      <c r="J143" s="89" t="s">
        <v>998</v>
      </c>
      <c r="K143" s="90" t="s">
        <v>753</v>
      </c>
      <c r="L143" s="282">
        <v>3.2731481481481479E-3</v>
      </c>
      <c r="M143" s="46"/>
      <c r="N143" s="286"/>
    </row>
    <row r="144" spans="1:14" s="3" customFormat="1">
      <c r="A144" s="46"/>
      <c r="B144" s="92" t="s">
        <v>634</v>
      </c>
      <c r="C144" s="93" t="s">
        <v>1258</v>
      </c>
      <c r="D144" s="94" t="s">
        <v>1198</v>
      </c>
      <c r="E144" s="95" t="s">
        <v>931</v>
      </c>
      <c r="F144" s="280">
        <v>2.0983796296296293E-3</v>
      </c>
      <c r="G144" s="285"/>
      <c r="H144" s="104" t="s">
        <v>634</v>
      </c>
      <c r="I144" s="93" t="s">
        <v>710</v>
      </c>
      <c r="J144" s="94" t="s">
        <v>1220</v>
      </c>
      <c r="K144" s="95" t="s">
        <v>931</v>
      </c>
      <c r="L144" s="283">
        <v>3.3506944444444443E-3</v>
      </c>
      <c r="M144" s="46"/>
      <c r="N144" s="286"/>
    </row>
    <row r="145" spans="1:13" s="3" customFormat="1">
      <c r="A145" s="46"/>
      <c r="B145" s="6" t="s">
        <v>635</v>
      </c>
      <c r="C145" s="7" t="s">
        <v>1259</v>
      </c>
      <c r="D145" s="8" t="s">
        <v>1224</v>
      </c>
      <c r="E145" s="9" t="s">
        <v>931</v>
      </c>
      <c r="F145" s="17">
        <v>188.9</v>
      </c>
      <c r="G145" s="46"/>
      <c r="H145" s="26" t="s">
        <v>635</v>
      </c>
      <c r="I145" s="7" t="s">
        <v>1235</v>
      </c>
      <c r="J145" s="8" t="s">
        <v>1221</v>
      </c>
      <c r="K145" s="9" t="s">
        <v>932</v>
      </c>
      <c r="L145" s="27">
        <v>293.89999999999998</v>
      </c>
      <c r="M145" s="46"/>
    </row>
    <row r="146" spans="1:13" s="3" customFormat="1">
      <c r="A146" s="46"/>
      <c r="B146" s="6" t="s">
        <v>636</v>
      </c>
      <c r="C146" s="7" t="s">
        <v>971</v>
      </c>
      <c r="D146" s="8" t="s">
        <v>1247</v>
      </c>
      <c r="E146" s="9" t="s">
        <v>932</v>
      </c>
      <c r="F146" s="17">
        <v>194.9</v>
      </c>
      <c r="G146" s="46"/>
      <c r="H146" s="26" t="s">
        <v>636</v>
      </c>
      <c r="I146" s="7" t="s">
        <v>1236</v>
      </c>
      <c r="J146" s="8" t="s">
        <v>1222</v>
      </c>
      <c r="K146" s="9" t="s">
        <v>932</v>
      </c>
      <c r="L146" s="27">
        <v>295.3</v>
      </c>
      <c r="M146" s="46"/>
    </row>
    <row r="147" spans="1:13" s="3" customFormat="1">
      <c r="A147" s="46"/>
      <c r="B147" s="6" t="s">
        <v>637</v>
      </c>
      <c r="C147" s="7" t="s">
        <v>755</v>
      </c>
      <c r="D147" s="8" t="s">
        <v>1248</v>
      </c>
      <c r="E147" s="9" t="s">
        <v>753</v>
      </c>
      <c r="F147" s="17">
        <v>197</v>
      </c>
      <c r="G147" s="46"/>
      <c r="H147" s="26" t="s">
        <v>637</v>
      </c>
      <c r="I147" s="7" t="s">
        <v>1172</v>
      </c>
      <c r="J147" s="8" t="s">
        <v>1173</v>
      </c>
      <c r="K147" s="9" t="s">
        <v>931</v>
      </c>
      <c r="L147" s="27">
        <v>299.3</v>
      </c>
      <c r="M147" s="46"/>
    </row>
    <row r="148" spans="1:13" s="3" customFormat="1">
      <c r="A148" s="46"/>
      <c r="B148" s="6" t="s">
        <v>638</v>
      </c>
      <c r="C148" s="7" t="s">
        <v>698</v>
      </c>
      <c r="D148" s="8" t="s">
        <v>1249</v>
      </c>
      <c r="E148" s="9" t="s">
        <v>753</v>
      </c>
      <c r="F148" s="17">
        <v>198.4</v>
      </c>
      <c r="G148" s="46"/>
      <c r="H148" s="26" t="s">
        <v>638</v>
      </c>
      <c r="I148" s="7" t="s">
        <v>669</v>
      </c>
      <c r="J148" s="8" t="s">
        <v>1223</v>
      </c>
      <c r="K148" s="9" t="s">
        <v>753</v>
      </c>
      <c r="L148" s="27">
        <v>299.8</v>
      </c>
      <c r="M148" s="46"/>
    </row>
    <row r="149" spans="1:13" s="3" customFormat="1">
      <c r="A149" s="46"/>
      <c r="B149" s="6" t="s">
        <v>639</v>
      </c>
      <c r="C149" s="7" t="s">
        <v>763</v>
      </c>
      <c r="D149" s="8" t="s">
        <v>855</v>
      </c>
      <c r="E149" s="9" t="s">
        <v>671</v>
      </c>
      <c r="F149" s="17">
        <v>202.4</v>
      </c>
      <c r="G149" s="46"/>
      <c r="H149" s="26" t="s">
        <v>639</v>
      </c>
      <c r="I149" s="7" t="s">
        <v>812</v>
      </c>
      <c r="J149" s="8" t="s">
        <v>1224</v>
      </c>
      <c r="K149" s="9" t="s">
        <v>931</v>
      </c>
      <c r="L149" s="27">
        <v>306.10000000000002</v>
      </c>
      <c r="M149" s="46"/>
    </row>
    <row r="150" spans="1:13" s="3" customFormat="1">
      <c r="A150" s="46"/>
      <c r="B150" s="6" t="s">
        <v>640</v>
      </c>
      <c r="C150" s="7" t="s">
        <v>920</v>
      </c>
      <c r="D150" s="8" t="s">
        <v>1250</v>
      </c>
      <c r="E150" s="9" t="s">
        <v>753</v>
      </c>
      <c r="F150" s="17">
        <v>205</v>
      </c>
      <c r="G150" s="46"/>
      <c r="H150" s="26" t="s">
        <v>640</v>
      </c>
      <c r="I150" s="7" t="s">
        <v>1237</v>
      </c>
      <c r="J150" s="8" t="s">
        <v>1225</v>
      </c>
      <c r="K150" s="9" t="s">
        <v>931</v>
      </c>
      <c r="L150" s="27">
        <v>308</v>
      </c>
      <c r="M150" s="46"/>
    </row>
    <row r="151" spans="1:13" s="3" customFormat="1">
      <c r="A151" s="46"/>
      <c r="B151" s="6" t="s">
        <v>641</v>
      </c>
      <c r="C151" s="7" t="s">
        <v>1260</v>
      </c>
      <c r="D151" s="8" t="s">
        <v>1251</v>
      </c>
      <c r="E151" s="9" t="s">
        <v>753</v>
      </c>
      <c r="F151" s="17">
        <v>213.4</v>
      </c>
      <c r="G151" s="46"/>
      <c r="H151" s="26" t="s">
        <v>641</v>
      </c>
      <c r="I151" s="7" t="s">
        <v>1238</v>
      </c>
      <c r="J151" s="8" t="s">
        <v>1226</v>
      </c>
      <c r="K151" s="9" t="s">
        <v>931</v>
      </c>
      <c r="L151" s="27">
        <v>310.7</v>
      </c>
      <c r="M151" s="46"/>
    </row>
    <row r="152" spans="1:13" s="3" customFormat="1">
      <c r="A152" s="46"/>
      <c r="B152" s="6" t="s">
        <v>642</v>
      </c>
      <c r="C152" s="7" t="s">
        <v>1261</v>
      </c>
      <c r="D152" s="8" t="s">
        <v>1252</v>
      </c>
      <c r="E152" s="9" t="s">
        <v>753</v>
      </c>
      <c r="F152" s="17">
        <v>216.4</v>
      </c>
      <c r="G152" s="46"/>
      <c r="H152" s="26" t="s">
        <v>642</v>
      </c>
      <c r="I152" s="7" t="s">
        <v>708</v>
      </c>
      <c r="J152" s="8" t="s">
        <v>1227</v>
      </c>
      <c r="K152" s="9" t="s">
        <v>663</v>
      </c>
      <c r="L152" s="27">
        <v>314</v>
      </c>
      <c r="M152" s="46"/>
    </row>
    <row r="153" spans="1:13" s="3" customFormat="1" ht="12" customHeight="1">
      <c r="A153" s="46"/>
      <c r="B153" s="6" t="s">
        <v>643</v>
      </c>
      <c r="C153" s="7" t="s">
        <v>755</v>
      </c>
      <c r="D153" s="8" t="s">
        <v>1253</v>
      </c>
      <c r="E153" s="9" t="s">
        <v>753</v>
      </c>
      <c r="F153" s="17">
        <v>217</v>
      </c>
      <c r="G153" s="46"/>
      <c r="H153" s="26" t="s">
        <v>643</v>
      </c>
      <c r="I153" s="7" t="s">
        <v>708</v>
      </c>
      <c r="J153" s="8" t="s">
        <v>811</v>
      </c>
      <c r="K153" s="9" t="s">
        <v>671</v>
      </c>
      <c r="L153" s="27">
        <v>316.89999999999998</v>
      </c>
      <c r="M153" s="46"/>
    </row>
    <row r="154" spans="1:13" s="3" customFormat="1" ht="12" customHeight="1">
      <c r="A154" s="46"/>
      <c r="B154" s="6" t="s">
        <v>644</v>
      </c>
      <c r="C154" s="7" t="s">
        <v>755</v>
      </c>
      <c r="D154" s="8" t="s">
        <v>1254</v>
      </c>
      <c r="E154" s="9" t="s">
        <v>753</v>
      </c>
      <c r="F154" s="17">
        <v>219.3</v>
      </c>
      <c r="G154" s="46"/>
      <c r="H154" s="26" t="s">
        <v>644</v>
      </c>
      <c r="I154" s="7" t="s">
        <v>1239</v>
      </c>
      <c r="J154" s="8" t="s">
        <v>1228</v>
      </c>
      <c r="K154" s="9" t="s">
        <v>940</v>
      </c>
      <c r="L154" s="27">
        <v>324.89999999999998</v>
      </c>
      <c r="M154" s="46"/>
    </row>
    <row r="155" spans="1:13" s="3" customFormat="1" ht="12" customHeight="1">
      <c r="A155" s="46"/>
      <c r="B155" s="6" t="s">
        <v>645</v>
      </c>
      <c r="C155" s="7" t="s">
        <v>1101</v>
      </c>
      <c r="D155" s="8" t="s">
        <v>1198</v>
      </c>
      <c r="E155" s="9" t="s">
        <v>933</v>
      </c>
      <c r="F155" s="17">
        <v>220.2</v>
      </c>
      <c r="G155" s="46"/>
      <c r="H155" s="26" t="s">
        <v>645</v>
      </c>
      <c r="I155" s="7" t="s">
        <v>1240</v>
      </c>
      <c r="J155" s="8" t="s">
        <v>1165</v>
      </c>
      <c r="K155" s="9" t="s">
        <v>932</v>
      </c>
      <c r="L155" s="27">
        <v>325.60000000000002</v>
      </c>
      <c r="M155" s="46"/>
    </row>
    <row r="156" spans="1:13" s="3" customFormat="1" ht="12" customHeight="1">
      <c r="A156" s="46"/>
      <c r="B156" s="6" t="s">
        <v>648</v>
      </c>
      <c r="C156" s="7" t="s">
        <v>698</v>
      </c>
      <c r="D156" s="8" t="s">
        <v>1255</v>
      </c>
      <c r="E156" s="9" t="s">
        <v>753</v>
      </c>
      <c r="F156" s="17">
        <v>235.6</v>
      </c>
      <c r="G156" s="46"/>
      <c r="H156" s="26" t="s">
        <v>648</v>
      </c>
      <c r="I156" s="7" t="s">
        <v>707</v>
      </c>
      <c r="J156" s="8" t="s">
        <v>709</v>
      </c>
      <c r="K156" s="9" t="s">
        <v>659</v>
      </c>
      <c r="L156" s="27">
        <v>326.89999999999998</v>
      </c>
      <c r="M156" s="46"/>
    </row>
    <row r="157" spans="1:13" s="3" customFormat="1" ht="12" customHeight="1">
      <c r="A157" s="46"/>
      <c r="B157" s="6" t="s">
        <v>649</v>
      </c>
      <c r="C157" s="7" t="s">
        <v>629</v>
      </c>
      <c r="D157" s="8" t="s">
        <v>1256</v>
      </c>
      <c r="E157" s="9" t="s">
        <v>665</v>
      </c>
      <c r="F157" s="17">
        <v>252.9</v>
      </c>
      <c r="G157" s="46"/>
      <c r="H157" s="26" t="s">
        <v>649</v>
      </c>
      <c r="I157" s="7" t="s">
        <v>1178</v>
      </c>
      <c r="J157" s="8" t="s">
        <v>1229</v>
      </c>
      <c r="K157" s="9" t="s">
        <v>931</v>
      </c>
      <c r="L157" s="27">
        <v>327.60000000000002</v>
      </c>
      <c r="M157" s="46"/>
    </row>
    <row r="158" spans="1:13" s="3" customFormat="1" ht="12" customHeight="1">
      <c r="A158" s="46"/>
      <c r="B158" s="6" t="s">
        <v>650</v>
      </c>
      <c r="C158" s="7" t="s">
        <v>1262</v>
      </c>
      <c r="D158" s="8" t="s">
        <v>1257</v>
      </c>
      <c r="E158" s="9" t="s">
        <v>932</v>
      </c>
      <c r="F158" s="17">
        <v>252.9</v>
      </c>
      <c r="G158" s="46"/>
      <c r="H158" s="26" t="s">
        <v>650</v>
      </c>
      <c r="I158" s="7" t="s">
        <v>1241</v>
      </c>
      <c r="J158" s="8" t="s">
        <v>852</v>
      </c>
      <c r="K158" s="9" t="s">
        <v>931</v>
      </c>
      <c r="L158" s="27">
        <v>329.6</v>
      </c>
      <c r="M158" s="46"/>
    </row>
    <row r="159" spans="1:13" s="3" customFormat="1" ht="12" customHeight="1">
      <c r="A159" s="46"/>
      <c r="B159" s="6" t="s">
        <v>651</v>
      </c>
      <c r="C159" s="7" t="s">
        <v>680</v>
      </c>
      <c r="D159" s="8" t="s">
        <v>675</v>
      </c>
      <c r="E159" s="9" t="s">
        <v>933</v>
      </c>
      <c r="F159" s="17"/>
      <c r="G159" s="46"/>
      <c r="H159" s="26" t="s">
        <v>651</v>
      </c>
      <c r="I159" s="7" t="s">
        <v>793</v>
      </c>
      <c r="J159" s="8" t="s">
        <v>1003</v>
      </c>
      <c r="K159" s="9" t="s">
        <v>931</v>
      </c>
      <c r="L159" s="27">
        <v>330.2</v>
      </c>
      <c r="M159" s="46"/>
    </row>
    <row r="160" spans="1:13" s="3" customFormat="1" ht="12" customHeight="1">
      <c r="A160" s="46"/>
      <c r="B160" s="6"/>
      <c r="C160" s="7"/>
      <c r="D160" s="8"/>
      <c r="E160" s="9"/>
      <c r="F160" s="17"/>
      <c r="G160" s="46"/>
      <c r="H160" s="26" t="s">
        <v>652</v>
      </c>
      <c r="I160" s="7" t="s">
        <v>1237</v>
      </c>
      <c r="J160" s="8" t="s">
        <v>1230</v>
      </c>
      <c r="K160" s="9" t="s">
        <v>933</v>
      </c>
      <c r="L160" s="27">
        <v>336.1</v>
      </c>
      <c r="M160" s="46"/>
    </row>
    <row r="161" spans="1:13" s="3" customFormat="1" ht="12" customHeight="1">
      <c r="A161" s="46"/>
      <c r="B161" s="6"/>
      <c r="C161" s="7"/>
      <c r="D161" s="8"/>
      <c r="E161" s="9"/>
      <c r="F161" s="17"/>
      <c r="G161" s="46"/>
      <c r="H161" s="26" t="s">
        <v>653</v>
      </c>
      <c r="I161" s="7" t="s">
        <v>1242</v>
      </c>
      <c r="J161" s="8" t="s">
        <v>1183</v>
      </c>
      <c r="K161" s="9" t="s">
        <v>932</v>
      </c>
      <c r="L161" s="27">
        <v>340.5</v>
      </c>
      <c r="M161" s="46"/>
    </row>
    <row r="162" spans="1:13" s="3" customFormat="1" ht="12" customHeight="1">
      <c r="A162" s="46"/>
      <c r="B162" s="6"/>
      <c r="C162" s="7"/>
      <c r="D162" s="8"/>
      <c r="E162" s="9"/>
      <c r="F162" s="17"/>
      <c r="G162" s="46"/>
      <c r="H162" s="26" t="s">
        <v>901</v>
      </c>
      <c r="I162" s="7" t="s">
        <v>812</v>
      </c>
      <c r="J162" s="8" t="s">
        <v>1231</v>
      </c>
      <c r="K162" s="9" t="s">
        <v>931</v>
      </c>
      <c r="L162" s="27">
        <v>345.8</v>
      </c>
      <c r="M162" s="46"/>
    </row>
    <row r="163" spans="1:13" s="3" customFormat="1" ht="12" customHeight="1">
      <c r="A163" s="46"/>
      <c r="B163" s="6"/>
      <c r="C163" s="7"/>
      <c r="D163" s="8"/>
      <c r="E163" s="9"/>
      <c r="F163" s="17"/>
      <c r="G163" s="46"/>
      <c r="H163" s="26" t="s">
        <v>902</v>
      </c>
      <c r="I163" s="7" t="s">
        <v>1243</v>
      </c>
      <c r="J163" s="8" t="s">
        <v>1232</v>
      </c>
      <c r="K163" s="9" t="s">
        <v>931</v>
      </c>
      <c r="L163" s="27">
        <v>346.2</v>
      </c>
      <c r="M163" s="46"/>
    </row>
    <row r="164" spans="1:13" s="3" customFormat="1">
      <c r="A164" s="46"/>
      <c r="B164" s="6"/>
      <c r="C164" s="7"/>
      <c r="D164" s="8"/>
      <c r="E164" s="9"/>
      <c r="F164" s="17"/>
      <c r="G164" s="46"/>
      <c r="H164" s="26" t="s">
        <v>903</v>
      </c>
      <c r="I164" s="7" t="s">
        <v>707</v>
      </c>
      <c r="J164" s="8" t="s">
        <v>1231</v>
      </c>
      <c r="K164" s="9" t="s">
        <v>931</v>
      </c>
      <c r="L164" s="27">
        <v>371.9</v>
      </c>
      <c r="M164" s="46"/>
    </row>
    <row r="165" spans="1:13" s="3" customFormat="1">
      <c r="A165" s="46"/>
      <c r="B165" s="6"/>
      <c r="C165" s="7"/>
      <c r="D165" s="7"/>
      <c r="E165" s="9"/>
      <c r="F165" s="17"/>
      <c r="G165" s="46"/>
      <c r="H165" s="26" t="s">
        <v>904</v>
      </c>
      <c r="I165" s="7" t="s">
        <v>710</v>
      </c>
      <c r="J165" s="8" t="s">
        <v>851</v>
      </c>
      <c r="K165" s="9" t="s">
        <v>659</v>
      </c>
      <c r="L165" s="27">
        <v>391.9</v>
      </c>
      <c r="M165" s="46"/>
    </row>
    <row r="166" spans="1:13" s="3" customFormat="1">
      <c r="A166" s="46"/>
      <c r="B166" s="6"/>
      <c r="C166" s="7"/>
      <c r="D166" s="7"/>
      <c r="E166" s="9"/>
      <c r="F166" s="17"/>
      <c r="G166" s="46"/>
      <c r="H166" s="26" t="s">
        <v>905</v>
      </c>
      <c r="I166" s="7" t="s">
        <v>1244</v>
      </c>
      <c r="J166" s="8" t="s">
        <v>1233</v>
      </c>
      <c r="K166" s="9" t="s">
        <v>659</v>
      </c>
      <c r="L166" s="27">
        <v>393.2</v>
      </c>
      <c r="M166" s="46"/>
    </row>
    <row r="167" spans="1:13" s="3" customFormat="1">
      <c r="A167" s="46"/>
      <c r="B167" s="6"/>
      <c r="C167" s="7"/>
      <c r="D167" s="7"/>
      <c r="E167" s="9"/>
      <c r="F167" s="17"/>
      <c r="G167" s="46"/>
      <c r="H167" s="26" t="s">
        <v>1126</v>
      </c>
      <c r="I167" s="7" t="s">
        <v>707</v>
      </c>
      <c r="J167" s="8" t="s">
        <v>1020</v>
      </c>
      <c r="K167" s="9" t="s">
        <v>933</v>
      </c>
      <c r="L167" s="27">
        <v>422.3</v>
      </c>
      <c r="M167" s="46"/>
    </row>
    <row r="168" spans="1:13" s="3" customFormat="1">
      <c r="A168" s="46"/>
      <c r="B168" s="6"/>
      <c r="C168" s="7"/>
      <c r="D168" s="7"/>
      <c r="E168" s="9"/>
      <c r="F168" s="17"/>
      <c r="G168" s="46"/>
      <c r="H168" s="26" t="s">
        <v>1127</v>
      </c>
      <c r="I168" s="7" t="s">
        <v>798</v>
      </c>
      <c r="J168" s="8" t="s">
        <v>1234</v>
      </c>
      <c r="K168" s="9" t="s">
        <v>933</v>
      </c>
      <c r="L168" s="27">
        <v>423.4</v>
      </c>
      <c r="M168" s="46"/>
    </row>
    <row r="169" spans="1:13" s="3" customFormat="1">
      <c r="A169" s="46"/>
      <c r="B169" s="6"/>
      <c r="C169" s="7"/>
      <c r="D169" s="7"/>
      <c r="E169" s="9"/>
      <c r="F169" s="17"/>
      <c r="G169" s="46"/>
      <c r="H169" s="26" t="s">
        <v>1128</v>
      </c>
      <c r="I169" s="7" t="s">
        <v>1245</v>
      </c>
      <c r="J169" s="8" t="s">
        <v>1230</v>
      </c>
      <c r="K169" s="9" t="s">
        <v>933</v>
      </c>
      <c r="L169" s="27"/>
      <c r="M169" s="46"/>
    </row>
    <row r="170" spans="1:13" s="3" customFormat="1" ht="12.75" thickBot="1">
      <c r="A170" s="46"/>
      <c r="B170" s="6"/>
      <c r="C170" s="7"/>
      <c r="D170" s="7"/>
      <c r="E170" s="9"/>
      <c r="F170" s="17"/>
      <c r="G170" s="46"/>
      <c r="H170" s="26" t="s">
        <v>1129</v>
      </c>
      <c r="I170" s="7" t="s">
        <v>1241</v>
      </c>
      <c r="J170" s="8" t="s">
        <v>852</v>
      </c>
      <c r="K170" s="9" t="s">
        <v>931</v>
      </c>
      <c r="L170" s="27"/>
      <c r="M170" s="46"/>
    </row>
    <row r="171" spans="1:13" s="3" customFormat="1" hidden="1">
      <c r="A171" s="46"/>
      <c r="B171" s="6"/>
      <c r="C171" s="7"/>
      <c r="D171" s="7"/>
      <c r="E171" s="9"/>
      <c r="F171" s="17"/>
      <c r="G171" s="46"/>
      <c r="H171" s="26"/>
      <c r="I171" s="7"/>
      <c r="J171" s="7"/>
      <c r="K171" s="9"/>
      <c r="L171" s="27"/>
      <c r="M171" s="46"/>
    </row>
    <row r="172" spans="1:13" s="3" customFormat="1" ht="12.75" hidden="1" thickBot="1">
      <c r="A172" s="46"/>
      <c r="B172" s="19"/>
      <c r="C172" s="10"/>
      <c r="D172" s="10"/>
      <c r="E172" s="11"/>
      <c r="F172" s="18"/>
      <c r="G172" s="46"/>
      <c r="H172" s="26"/>
      <c r="I172" s="29"/>
      <c r="J172" s="29"/>
      <c r="K172" s="30"/>
      <c r="L172" s="31"/>
      <c r="M172" s="46"/>
    </row>
    <row r="173" spans="1:13" s="3" customFormat="1" ht="12.75" thickTop="1">
      <c r="A173" s="46"/>
      <c r="B173" s="47"/>
      <c r="C173" s="47"/>
      <c r="D173" s="47"/>
      <c r="E173" s="47"/>
      <c r="F173" s="47"/>
      <c r="G173" s="46"/>
      <c r="H173" s="48"/>
      <c r="I173" s="48"/>
      <c r="J173" s="48"/>
      <c r="K173" s="48"/>
      <c r="L173" s="48"/>
      <c r="M173" s="46"/>
    </row>
    <row r="174" spans="1:13" s="3" customFormat="1" ht="34.5" customHeight="1" thickBot="1">
      <c r="A174" s="35"/>
      <c r="B174" s="893" t="s">
        <v>772</v>
      </c>
      <c r="C174" s="893"/>
      <c r="D174" s="35"/>
      <c r="E174" s="193" t="s">
        <v>727</v>
      </c>
      <c r="F174" s="902" t="s">
        <v>717</v>
      </c>
      <c r="G174" s="902"/>
      <c r="H174" s="902"/>
      <c r="I174" s="902"/>
      <c r="J174" s="35"/>
      <c r="K174" s="893" t="s">
        <v>727</v>
      </c>
      <c r="L174" s="893"/>
    </row>
    <row r="175" spans="1:13" s="3" customFormat="1" ht="13.5" thickTop="1" thickBot="1">
      <c r="A175" s="35"/>
      <c r="B175" s="894" t="s">
        <v>718</v>
      </c>
      <c r="C175" s="895"/>
      <c r="D175" s="43"/>
      <c r="E175" s="44"/>
      <c r="F175" s="44"/>
      <c r="G175" s="35"/>
      <c r="H175" s="898" t="s">
        <v>719</v>
      </c>
      <c r="I175" s="899"/>
      <c r="J175" s="45"/>
      <c r="K175" s="45"/>
      <c r="L175" s="45"/>
    </row>
    <row r="176" spans="1:13" s="3" customFormat="1" ht="16.5" thickTop="1" thickBot="1">
      <c r="A176" s="46"/>
      <c r="B176" s="896"/>
      <c r="C176" s="897"/>
      <c r="D176" s="14"/>
      <c r="E176" s="12" t="s">
        <v>647</v>
      </c>
      <c r="F176" s="13">
        <f>COUNTA(D178:D213)</f>
        <v>2</v>
      </c>
      <c r="G176" s="46"/>
      <c r="H176" s="900"/>
      <c r="I176" s="901"/>
      <c r="J176" s="32"/>
      <c r="K176" s="33" t="s">
        <v>647</v>
      </c>
      <c r="L176" s="34">
        <f>COUNTA(J178:J213)</f>
        <v>8</v>
      </c>
    </row>
    <row r="177" spans="1:14" s="3" customFormat="1">
      <c r="A177" s="46"/>
      <c r="B177" s="15" t="s">
        <v>628</v>
      </c>
      <c r="C177" s="16" t="s">
        <v>624</v>
      </c>
      <c r="D177" s="4" t="s">
        <v>625</v>
      </c>
      <c r="E177" s="4" t="s">
        <v>626</v>
      </c>
      <c r="F177" s="5" t="s">
        <v>646</v>
      </c>
      <c r="G177" s="46"/>
      <c r="H177" s="24" t="s">
        <v>628</v>
      </c>
      <c r="I177" s="23" t="s">
        <v>624</v>
      </c>
      <c r="J177" s="4" t="s">
        <v>625</v>
      </c>
      <c r="K177" s="4" t="s">
        <v>626</v>
      </c>
      <c r="L177" s="25" t="s">
        <v>646</v>
      </c>
    </row>
    <row r="178" spans="1:14" s="3" customFormat="1">
      <c r="A178" s="46"/>
      <c r="B178" s="82" t="s">
        <v>632</v>
      </c>
      <c r="C178" s="83" t="s">
        <v>1268</v>
      </c>
      <c r="D178" s="84" t="s">
        <v>1269</v>
      </c>
      <c r="E178" s="85" t="s">
        <v>663</v>
      </c>
      <c r="F178" s="278">
        <v>1.1554398148148147E-2</v>
      </c>
      <c r="G178" s="285"/>
      <c r="H178" s="100" t="s">
        <v>632</v>
      </c>
      <c r="I178" s="83" t="s">
        <v>788</v>
      </c>
      <c r="J178" s="84" t="s">
        <v>789</v>
      </c>
      <c r="K178" s="85" t="s">
        <v>679</v>
      </c>
      <c r="L178" s="281">
        <v>8.6643518518518519E-3</v>
      </c>
      <c r="N178" s="286"/>
    </row>
    <row r="179" spans="1:14" s="3" customFormat="1">
      <c r="A179" s="46"/>
      <c r="B179" s="87" t="s">
        <v>633</v>
      </c>
      <c r="C179" s="88" t="s">
        <v>682</v>
      </c>
      <c r="D179" s="89" t="s">
        <v>1270</v>
      </c>
      <c r="E179" s="90" t="s">
        <v>663</v>
      </c>
      <c r="F179" s="279">
        <v>1.1642361111111112E-2</v>
      </c>
      <c r="G179" s="285"/>
      <c r="H179" s="102" t="s">
        <v>633</v>
      </c>
      <c r="I179" s="88" t="s">
        <v>711</v>
      </c>
      <c r="J179" s="89" t="s">
        <v>707</v>
      </c>
      <c r="K179" s="90" t="s">
        <v>753</v>
      </c>
      <c r="L179" s="282">
        <v>8.6932870370370358E-3</v>
      </c>
      <c r="N179" s="286"/>
    </row>
    <row r="180" spans="1:14" s="3" customFormat="1">
      <c r="A180" s="46"/>
      <c r="B180" s="92"/>
      <c r="C180" s="93"/>
      <c r="D180" s="94"/>
      <c r="E180" s="95"/>
      <c r="F180" s="96"/>
      <c r="G180" s="46"/>
      <c r="H180" s="104" t="s">
        <v>634</v>
      </c>
      <c r="I180" s="93" t="s">
        <v>859</v>
      </c>
      <c r="J180" s="94" t="s">
        <v>1263</v>
      </c>
      <c r="K180" s="95" t="s">
        <v>931</v>
      </c>
      <c r="L180" s="283">
        <v>8.8645833333333337E-3</v>
      </c>
      <c r="N180" s="286"/>
    </row>
    <row r="181" spans="1:14" s="3" customFormat="1" ht="12.75">
      <c r="A181" s="46"/>
      <c r="B181" s="6"/>
      <c r="C181" s="7"/>
      <c r="D181" s="20"/>
      <c r="E181" s="9"/>
      <c r="F181" s="17"/>
      <c r="G181" s="46"/>
      <c r="H181" s="26" t="s">
        <v>635</v>
      </c>
      <c r="I181" s="7" t="s">
        <v>1266</v>
      </c>
      <c r="J181" s="8" t="s">
        <v>1173</v>
      </c>
      <c r="K181" s="9" t="s">
        <v>931</v>
      </c>
      <c r="L181" s="27">
        <v>796.6</v>
      </c>
    </row>
    <row r="182" spans="1:14" s="3" customFormat="1" ht="12.75">
      <c r="A182" s="46"/>
      <c r="B182" s="6"/>
      <c r="C182" s="7"/>
      <c r="D182" s="20"/>
      <c r="E182" s="9"/>
      <c r="F182" s="17"/>
      <c r="G182" s="46"/>
      <c r="H182" s="26" t="s">
        <v>636</v>
      </c>
      <c r="I182" s="7" t="s">
        <v>793</v>
      </c>
      <c r="J182" s="8" t="s">
        <v>794</v>
      </c>
      <c r="K182" s="9" t="s">
        <v>631</v>
      </c>
      <c r="L182" s="27">
        <v>839.5</v>
      </c>
    </row>
    <row r="183" spans="1:14" s="3" customFormat="1" ht="12.75">
      <c r="A183" s="46"/>
      <c r="B183" s="6"/>
      <c r="C183" s="7"/>
      <c r="D183" s="20"/>
      <c r="E183" s="9"/>
      <c r="F183" s="17"/>
      <c r="G183" s="46"/>
      <c r="H183" s="26" t="s">
        <v>637</v>
      </c>
      <c r="I183" s="7" t="s">
        <v>673</v>
      </c>
      <c r="J183" s="8" t="s">
        <v>1264</v>
      </c>
      <c r="K183" s="9" t="s">
        <v>753</v>
      </c>
      <c r="L183" s="27">
        <v>873.3</v>
      </c>
    </row>
    <row r="184" spans="1:14" s="3" customFormat="1" ht="12.75">
      <c r="A184" s="46"/>
      <c r="B184" s="6"/>
      <c r="C184" s="7"/>
      <c r="D184" s="20"/>
      <c r="E184" s="9"/>
      <c r="F184" s="17"/>
      <c r="G184" s="46"/>
      <c r="H184" s="26" t="s">
        <v>638</v>
      </c>
      <c r="I184" s="7" t="s">
        <v>844</v>
      </c>
      <c r="J184" s="8" t="s">
        <v>1265</v>
      </c>
      <c r="K184" s="9" t="s">
        <v>753</v>
      </c>
      <c r="L184" s="27">
        <v>910.8</v>
      </c>
    </row>
    <row r="185" spans="1:14" s="3" customFormat="1" ht="13.5" thickBot="1">
      <c r="A185" s="46"/>
      <c r="B185" s="6"/>
      <c r="C185" s="7"/>
      <c r="D185" s="20"/>
      <c r="E185" s="9"/>
      <c r="F185" s="17"/>
      <c r="G185" s="46"/>
      <c r="H185" s="26" t="s">
        <v>639</v>
      </c>
      <c r="I185" s="7" t="s">
        <v>742</v>
      </c>
      <c r="J185" s="8" t="s">
        <v>998</v>
      </c>
      <c r="K185" s="9" t="s">
        <v>753</v>
      </c>
      <c r="L185" s="27">
        <v>996.7</v>
      </c>
    </row>
    <row r="186" spans="1:14" s="3" customFormat="1" ht="12.75" hidden="1">
      <c r="A186" s="46"/>
      <c r="B186" s="6"/>
      <c r="C186" s="7"/>
      <c r="D186" s="20"/>
      <c r="E186" s="9"/>
      <c r="F186" s="17"/>
      <c r="G186" s="46"/>
      <c r="H186" s="26"/>
      <c r="I186" s="7"/>
      <c r="J186" s="8"/>
      <c r="K186" s="9"/>
      <c r="L186" s="27"/>
    </row>
    <row r="187" spans="1:14" s="3" customFormat="1" ht="12.75" hidden="1">
      <c r="A187" s="46"/>
      <c r="B187" s="6"/>
      <c r="C187" s="7"/>
      <c r="D187" s="20"/>
      <c r="E187" s="9"/>
      <c r="F187" s="17"/>
      <c r="G187" s="46"/>
      <c r="H187" s="26"/>
      <c r="I187" s="7"/>
      <c r="J187" s="8"/>
      <c r="K187" s="9"/>
      <c r="L187" s="27"/>
    </row>
    <row r="188" spans="1:14" s="3" customFormat="1" ht="12.75" hidden="1">
      <c r="A188" s="46"/>
      <c r="B188" s="6"/>
      <c r="C188" s="7"/>
      <c r="D188" s="20"/>
      <c r="E188" s="9"/>
      <c r="F188" s="17"/>
      <c r="G188" s="46"/>
      <c r="H188" s="26"/>
      <c r="I188" s="7"/>
      <c r="J188" s="8"/>
      <c r="K188" s="9"/>
      <c r="L188" s="27"/>
    </row>
    <row r="189" spans="1:14" s="3" customFormat="1" ht="12.75" hidden="1">
      <c r="A189" s="46"/>
      <c r="B189" s="6"/>
      <c r="C189" s="7"/>
      <c r="D189" s="20"/>
      <c r="E189" s="9"/>
      <c r="F189" s="17"/>
      <c r="G189" s="46"/>
      <c r="H189" s="26"/>
      <c r="I189" s="7"/>
      <c r="J189" s="8"/>
      <c r="K189" s="9"/>
      <c r="L189" s="27"/>
    </row>
    <row r="190" spans="1:14" s="3" customFormat="1" ht="12.75" hidden="1">
      <c r="A190" s="46"/>
      <c r="B190" s="6"/>
      <c r="C190" s="7"/>
      <c r="D190" s="20"/>
      <c r="E190" s="9"/>
      <c r="F190" s="17"/>
      <c r="G190" s="46"/>
      <c r="H190" s="26"/>
      <c r="I190" s="7"/>
      <c r="J190" s="8"/>
      <c r="K190" s="9"/>
      <c r="L190" s="27"/>
    </row>
    <row r="191" spans="1:14" s="3" customFormat="1" ht="12.75" hidden="1">
      <c r="A191" s="46"/>
      <c r="B191" s="6"/>
      <c r="C191" s="7"/>
      <c r="D191" s="20"/>
      <c r="E191" s="9"/>
      <c r="F191" s="17"/>
      <c r="G191" s="46"/>
      <c r="H191" s="26"/>
      <c r="I191" s="7"/>
      <c r="J191" s="8"/>
      <c r="K191" s="9"/>
      <c r="L191" s="27"/>
    </row>
    <row r="192" spans="1:14" s="3" customFormat="1" ht="12.75" hidden="1">
      <c r="A192" s="46"/>
      <c r="B192" s="6"/>
      <c r="C192" s="7"/>
      <c r="D192" s="20"/>
      <c r="E192" s="9"/>
      <c r="F192" s="17"/>
      <c r="G192" s="46"/>
      <c r="H192" s="26"/>
      <c r="I192" s="7"/>
      <c r="J192" s="8"/>
      <c r="K192" s="9"/>
      <c r="L192" s="27"/>
    </row>
    <row r="193" spans="1:12" s="3" customFormat="1" ht="12.75" hidden="1">
      <c r="A193" s="46"/>
      <c r="B193" s="6"/>
      <c r="C193" s="7"/>
      <c r="D193" s="20"/>
      <c r="E193" s="9"/>
      <c r="F193" s="17"/>
      <c r="G193" s="46"/>
      <c r="H193" s="26"/>
      <c r="I193" s="7"/>
      <c r="J193" s="8"/>
      <c r="K193" s="9"/>
      <c r="L193" s="27"/>
    </row>
    <row r="194" spans="1:12" s="3" customFormat="1" ht="12.75" hidden="1">
      <c r="A194" s="46"/>
      <c r="B194" s="6"/>
      <c r="C194" s="7"/>
      <c r="D194" s="20"/>
      <c r="E194" s="9"/>
      <c r="F194" s="17"/>
      <c r="G194" s="46"/>
      <c r="H194" s="26"/>
      <c r="I194" s="7"/>
      <c r="J194" s="8"/>
      <c r="K194" s="9"/>
      <c r="L194" s="27"/>
    </row>
    <row r="195" spans="1:12" s="3" customFormat="1" ht="12.75" hidden="1">
      <c r="A195" s="46"/>
      <c r="B195" s="6"/>
      <c r="C195" s="7"/>
      <c r="D195" s="20"/>
      <c r="E195" s="9"/>
      <c r="F195" s="17"/>
      <c r="G195" s="46"/>
      <c r="H195" s="26"/>
      <c r="I195" s="7"/>
      <c r="J195" s="8"/>
      <c r="K195" s="9"/>
      <c r="L195" s="27"/>
    </row>
    <row r="196" spans="1:12" s="3" customFormat="1" ht="12.75" hidden="1">
      <c r="A196" s="46"/>
      <c r="B196" s="6"/>
      <c r="C196" s="7"/>
      <c r="D196" s="20"/>
      <c r="E196" s="9"/>
      <c r="F196" s="17"/>
      <c r="G196" s="46"/>
      <c r="H196" s="26"/>
      <c r="I196" s="7"/>
      <c r="J196" s="8"/>
      <c r="K196" s="9"/>
      <c r="L196" s="27"/>
    </row>
    <row r="197" spans="1:12" s="3" customFormat="1" ht="12.75" hidden="1">
      <c r="A197" s="46"/>
      <c r="B197" s="6"/>
      <c r="C197" s="7"/>
      <c r="D197" s="20"/>
      <c r="E197" s="9"/>
      <c r="F197" s="17"/>
      <c r="G197" s="46"/>
      <c r="H197" s="26"/>
      <c r="I197" s="7"/>
      <c r="J197" s="8"/>
      <c r="K197" s="9"/>
      <c r="L197" s="27"/>
    </row>
    <row r="198" spans="1:12" s="3" customFormat="1" ht="12.75" hidden="1">
      <c r="A198" s="46"/>
      <c r="B198" s="6"/>
      <c r="C198" s="7"/>
      <c r="D198" s="20"/>
      <c r="E198" s="9"/>
      <c r="F198" s="17"/>
      <c r="G198" s="46"/>
      <c r="H198" s="26"/>
      <c r="I198" s="7"/>
      <c r="J198" s="8"/>
      <c r="K198" s="9"/>
      <c r="L198" s="27"/>
    </row>
    <row r="199" spans="1:12" s="3" customFormat="1" ht="12.75" hidden="1">
      <c r="A199" s="46"/>
      <c r="B199" s="6"/>
      <c r="C199" s="7"/>
      <c r="D199" s="20"/>
      <c r="E199" s="9"/>
      <c r="F199" s="17"/>
      <c r="G199" s="46"/>
      <c r="H199" s="26"/>
      <c r="I199" s="7"/>
      <c r="J199" s="8"/>
      <c r="K199" s="9"/>
      <c r="L199" s="27"/>
    </row>
    <row r="200" spans="1:12" s="3" customFormat="1" ht="12.75" hidden="1">
      <c r="A200" s="46"/>
      <c r="B200" s="6"/>
      <c r="C200" s="7"/>
      <c r="D200" s="20"/>
      <c r="E200" s="9"/>
      <c r="F200" s="17"/>
      <c r="G200" s="46"/>
      <c r="H200" s="26"/>
      <c r="I200" s="7"/>
      <c r="J200" s="8"/>
      <c r="K200" s="9"/>
      <c r="L200" s="27"/>
    </row>
    <row r="201" spans="1:12" s="3" customFormat="1" ht="13.5" hidden="1" customHeight="1">
      <c r="A201" s="46"/>
      <c r="B201" s="6"/>
      <c r="C201" s="7"/>
      <c r="D201" s="20"/>
      <c r="E201" s="9"/>
      <c r="F201" s="17"/>
      <c r="G201" s="46"/>
      <c r="H201" s="26"/>
      <c r="I201" s="7"/>
      <c r="J201" s="8"/>
      <c r="K201" s="9"/>
      <c r="L201" s="27"/>
    </row>
    <row r="202" spans="1:12" s="3" customFormat="1" ht="13.5" hidden="1" customHeight="1">
      <c r="A202" s="46"/>
      <c r="B202" s="6"/>
      <c r="C202" s="7"/>
      <c r="D202" s="20"/>
      <c r="E202" s="9"/>
      <c r="F202" s="17"/>
      <c r="G202" s="46"/>
      <c r="H202" s="26"/>
      <c r="I202" s="7"/>
      <c r="J202" s="8"/>
      <c r="K202" s="9"/>
      <c r="L202" s="27"/>
    </row>
    <row r="203" spans="1:12" s="3" customFormat="1" ht="13.5" hidden="1" customHeight="1">
      <c r="A203" s="46"/>
      <c r="B203" s="6"/>
      <c r="C203" s="7"/>
      <c r="D203" s="20"/>
      <c r="E203" s="9"/>
      <c r="F203" s="17"/>
      <c r="G203" s="46"/>
      <c r="H203" s="26"/>
      <c r="I203" s="7"/>
      <c r="J203" s="8"/>
      <c r="K203" s="9"/>
      <c r="L203" s="27"/>
    </row>
    <row r="204" spans="1:12" s="3" customFormat="1" ht="13.5" hidden="1" customHeight="1">
      <c r="A204" s="46"/>
      <c r="B204" s="6"/>
      <c r="C204" s="7"/>
      <c r="D204" s="20"/>
      <c r="E204" s="9"/>
      <c r="F204" s="17"/>
      <c r="G204" s="46"/>
      <c r="H204" s="26"/>
      <c r="I204" s="7"/>
      <c r="J204" s="8"/>
      <c r="K204" s="9"/>
      <c r="L204" s="27"/>
    </row>
    <row r="205" spans="1:12" s="3" customFormat="1" ht="13.5" hidden="1" customHeight="1">
      <c r="A205" s="46"/>
      <c r="B205" s="6"/>
      <c r="C205" s="7"/>
      <c r="D205" s="20"/>
      <c r="E205" s="9"/>
      <c r="F205" s="17"/>
      <c r="G205" s="46"/>
      <c r="H205" s="26"/>
      <c r="I205" s="7"/>
      <c r="J205" s="8"/>
      <c r="K205" s="9"/>
      <c r="L205" s="27"/>
    </row>
    <row r="206" spans="1:12" s="3" customFormat="1" ht="13.5" hidden="1" customHeight="1">
      <c r="A206" s="46"/>
      <c r="B206" s="6"/>
      <c r="C206" s="7"/>
      <c r="D206" s="20"/>
      <c r="E206" s="9"/>
      <c r="F206" s="17"/>
      <c r="G206" s="46"/>
      <c r="H206" s="26"/>
      <c r="I206" s="7"/>
      <c r="J206" s="8"/>
      <c r="K206" s="9"/>
      <c r="L206" s="27"/>
    </row>
    <row r="207" spans="1:12" s="3" customFormat="1" ht="13.5" hidden="1" customHeight="1">
      <c r="A207" s="46"/>
      <c r="B207" s="6"/>
      <c r="C207" s="7"/>
      <c r="D207" s="20"/>
      <c r="E207" s="9"/>
      <c r="F207" s="17"/>
      <c r="G207" s="46"/>
      <c r="H207" s="26"/>
      <c r="I207" s="7"/>
      <c r="J207" s="8"/>
      <c r="K207" s="9"/>
      <c r="L207" s="27"/>
    </row>
    <row r="208" spans="1:12" s="3" customFormat="1" ht="13.5" hidden="1" customHeight="1">
      <c r="A208" s="46"/>
      <c r="B208" s="6"/>
      <c r="C208" s="7"/>
      <c r="D208" s="21"/>
      <c r="E208" s="9"/>
      <c r="F208" s="17"/>
      <c r="G208" s="46"/>
      <c r="H208" s="26"/>
      <c r="I208" s="7"/>
      <c r="J208" s="7"/>
      <c r="K208" s="9"/>
      <c r="L208" s="27"/>
    </row>
    <row r="209" spans="1:14" s="3" customFormat="1" ht="13.5" hidden="1" customHeight="1">
      <c r="A209" s="46"/>
      <c r="B209" s="6"/>
      <c r="C209" s="7"/>
      <c r="D209" s="21"/>
      <c r="E209" s="9"/>
      <c r="F209" s="17"/>
      <c r="G209" s="46"/>
      <c r="H209" s="26"/>
      <c r="I209" s="7"/>
      <c r="J209" s="7"/>
      <c r="K209" s="9"/>
      <c r="L209" s="27"/>
    </row>
    <row r="210" spans="1:14" s="3" customFormat="1" ht="13.5" hidden="1" customHeight="1">
      <c r="A210" s="46"/>
      <c r="B210" s="6"/>
      <c r="C210" s="7"/>
      <c r="D210" s="21"/>
      <c r="E210" s="9"/>
      <c r="F210" s="17"/>
      <c r="G210" s="46"/>
      <c r="H210" s="26"/>
      <c r="I210" s="7"/>
      <c r="J210" s="7"/>
      <c r="K210" s="9"/>
      <c r="L210" s="27"/>
    </row>
    <row r="211" spans="1:14" s="3" customFormat="1" ht="13.5" hidden="1" customHeight="1">
      <c r="A211" s="46"/>
      <c r="B211" s="6"/>
      <c r="C211" s="7"/>
      <c r="D211" s="21"/>
      <c r="E211" s="9"/>
      <c r="F211" s="17"/>
      <c r="G211" s="46"/>
      <c r="H211" s="26"/>
      <c r="I211" s="7"/>
      <c r="J211" s="7"/>
      <c r="K211" s="9"/>
      <c r="L211" s="27"/>
    </row>
    <row r="212" spans="1:14" s="3" customFormat="1" ht="13.5" hidden="1" customHeight="1">
      <c r="A212" s="46"/>
      <c r="B212" s="6"/>
      <c r="C212" s="7"/>
      <c r="D212" s="21"/>
      <c r="E212" s="9"/>
      <c r="F212" s="17"/>
      <c r="G212" s="46"/>
      <c r="H212" s="26"/>
      <c r="I212" s="7"/>
      <c r="J212" s="7"/>
      <c r="K212" s="9"/>
      <c r="L212" s="27"/>
    </row>
    <row r="213" spans="1:14" s="3" customFormat="1" ht="13.5" hidden="1" thickBot="1">
      <c r="A213" s="46"/>
      <c r="B213" s="6"/>
      <c r="C213" s="10"/>
      <c r="D213" s="22"/>
      <c r="E213" s="11"/>
      <c r="F213" s="18"/>
      <c r="G213" s="46"/>
      <c r="H213" s="26"/>
      <c r="I213" s="29"/>
      <c r="J213" s="29"/>
      <c r="K213" s="30"/>
      <c r="L213" s="31"/>
    </row>
    <row r="214" spans="1:14" s="3" customFormat="1" ht="12.75" thickTop="1">
      <c r="A214" s="46"/>
      <c r="B214" s="47"/>
      <c r="C214" s="47"/>
      <c r="D214" s="47"/>
      <c r="E214" s="47"/>
      <c r="F214" s="47"/>
      <c r="G214" s="46"/>
      <c r="H214" s="48"/>
      <c r="I214" s="48"/>
      <c r="J214" s="48"/>
      <c r="K214" s="48"/>
      <c r="L214" s="48"/>
    </row>
    <row r="215" spans="1:14" s="3" customFormat="1" ht="29.25" customHeight="1" thickBot="1">
      <c r="A215" s="35"/>
      <c r="B215" s="893" t="s">
        <v>773</v>
      </c>
      <c r="C215" s="893"/>
      <c r="D215" s="35"/>
      <c r="E215" s="193" t="s">
        <v>726</v>
      </c>
      <c r="F215" s="902" t="s">
        <v>776</v>
      </c>
      <c r="G215" s="902"/>
      <c r="H215" s="902"/>
      <c r="I215" s="902"/>
      <c r="J215" s="35"/>
      <c r="K215" s="893" t="s">
        <v>724</v>
      </c>
      <c r="L215" s="893"/>
    </row>
    <row r="216" spans="1:14" s="3" customFormat="1" ht="13.5" thickTop="1" thickBot="1">
      <c r="A216" s="35"/>
      <c r="B216" s="894" t="s">
        <v>720</v>
      </c>
      <c r="C216" s="895"/>
      <c r="D216" s="43"/>
      <c r="E216" s="44"/>
      <c r="F216" s="44"/>
      <c r="G216" s="35"/>
      <c r="H216" s="898" t="s">
        <v>721</v>
      </c>
      <c r="I216" s="899"/>
      <c r="J216" s="45"/>
      <c r="K216" s="45"/>
      <c r="L216" s="45"/>
    </row>
    <row r="217" spans="1:14" s="3" customFormat="1" ht="16.5" thickTop="1" thickBot="1">
      <c r="A217" s="46"/>
      <c r="B217" s="896"/>
      <c r="C217" s="897"/>
      <c r="D217" s="14"/>
      <c r="E217" s="12" t="s">
        <v>647</v>
      </c>
      <c r="F217" s="13">
        <f>COUNTA(D219:D241)</f>
        <v>4</v>
      </c>
      <c r="G217" s="46"/>
      <c r="H217" s="900"/>
      <c r="I217" s="901"/>
      <c r="J217" s="32"/>
      <c r="K217" s="33" t="s">
        <v>647</v>
      </c>
      <c r="L217" s="34">
        <f>COUNTA(J219:J241)</f>
        <v>23</v>
      </c>
    </row>
    <row r="218" spans="1:14" s="3" customFormat="1">
      <c r="A218" s="46"/>
      <c r="B218" s="15" t="s">
        <v>628</v>
      </c>
      <c r="C218" s="16" t="s">
        <v>624</v>
      </c>
      <c r="D218" s="4" t="s">
        <v>625</v>
      </c>
      <c r="E218" s="4" t="s">
        <v>626</v>
      </c>
      <c r="F218" s="5" t="s">
        <v>646</v>
      </c>
      <c r="G218" s="46"/>
      <c r="H218" s="24" t="s">
        <v>628</v>
      </c>
      <c r="I218" s="23" t="s">
        <v>624</v>
      </c>
      <c r="J218" s="4" t="s">
        <v>625</v>
      </c>
      <c r="K218" s="4" t="s">
        <v>626</v>
      </c>
      <c r="L218" s="25" t="s">
        <v>646</v>
      </c>
    </row>
    <row r="219" spans="1:14" s="3" customFormat="1">
      <c r="A219" s="46"/>
      <c r="B219" s="82" t="s">
        <v>632</v>
      </c>
      <c r="C219" s="83" t="s">
        <v>969</v>
      </c>
      <c r="D219" s="84" t="s">
        <v>1271</v>
      </c>
      <c r="E219" s="85" t="s">
        <v>947</v>
      </c>
      <c r="F219" s="278">
        <v>8.9953703703703706E-3</v>
      </c>
      <c r="G219" s="285"/>
      <c r="H219" s="100" t="s">
        <v>632</v>
      </c>
      <c r="I219" s="83" t="s">
        <v>1053</v>
      </c>
      <c r="J219" s="84" t="s">
        <v>1276</v>
      </c>
      <c r="K219" s="85" t="s">
        <v>950</v>
      </c>
      <c r="L219" s="281">
        <v>1.7597222222222222E-2</v>
      </c>
      <c r="N219" s="286"/>
    </row>
    <row r="220" spans="1:14" s="3" customFormat="1">
      <c r="A220" s="46"/>
      <c r="B220" s="87" t="s">
        <v>633</v>
      </c>
      <c r="C220" s="88" t="s">
        <v>755</v>
      </c>
      <c r="D220" s="89" t="s">
        <v>1246</v>
      </c>
      <c r="E220" s="90" t="s">
        <v>631</v>
      </c>
      <c r="F220" s="279">
        <v>1.0215277777777778E-2</v>
      </c>
      <c r="G220" s="285"/>
      <c r="H220" s="102" t="s">
        <v>633</v>
      </c>
      <c r="I220" s="88" t="s">
        <v>1273</v>
      </c>
      <c r="J220" s="89" t="s">
        <v>1277</v>
      </c>
      <c r="K220" s="90" t="s">
        <v>948</v>
      </c>
      <c r="L220" s="282">
        <v>1.8185185185185186E-2</v>
      </c>
      <c r="N220" s="286"/>
    </row>
    <row r="221" spans="1:14" s="3" customFormat="1">
      <c r="A221" s="46"/>
      <c r="B221" s="92" t="s">
        <v>634</v>
      </c>
      <c r="C221" s="93" t="s">
        <v>747</v>
      </c>
      <c r="D221" s="94" t="s">
        <v>748</v>
      </c>
      <c r="E221" s="95" t="s">
        <v>883</v>
      </c>
      <c r="F221" s="280">
        <v>1.0369212962962964E-2</v>
      </c>
      <c r="G221" s="285"/>
      <c r="H221" s="104" t="s">
        <v>634</v>
      </c>
      <c r="I221" s="93" t="s">
        <v>1060</v>
      </c>
      <c r="J221" s="94" t="s">
        <v>1278</v>
      </c>
      <c r="K221" s="95" t="s">
        <v>940</v>
      </c>
      <c r="L221" s="283">
        <v>1.8277777777777778E-2</v>
      </c>
      <c r="N221" s="286"/>
    </row>
    <row r="222" spans="1:14" s="3" customFormat="1">
      <c r="A222" s="46"/>
      <c r="B222" s="6" t="s">
        <v>635</v>
      </c>
      <c r="C222" s="7" t="s">
        <v>1267</v>
      </c>
      <c r="D222" s="8" t="s">
        <v>1272</v>
      </c>
      <c r="E222" s="9" t="s">
        <v>753</v>
      </c>
      <c r="F222" s="17">
        <v>997.4</v>
      </c>
      <c r="G222" s="46"/>
      <c r="H222" s="26" t="s">
        <v>635</v>
      </c>
      <c r="I222" s="7" t="s">
        <v>701</v>
      </c>
      <c r="J222" s="8" t="s">
        <v>741</v>
      </c>
      <c r="K222" s="9" t="s">
        <v>949</v>
      </c>
      <c r="L222" s="27">
        <v>1636.2</v>
      </c>
    </row>
    <row r="223" spans="1:14" s="3" customFormat="1" ht="12.75">
      <c r="A223" s="46"/>
      <c r="B223" s="6"/>
      <c r="C223" s="7"/>
      <c r="D223" s="20"/>
      <c r="E223" s="9"/>
      <c r="F223" s="17"/>
      <c r="G223" s="46"/>
      <c r="H223" s="26" t="s">
        <v>636</v>
      </c>
      <c r="I223" s="7" t="s">
        <v>731</v>
      </c>
      <c r="J223" s="8" t="s">
        <v>1279</v>
      </c>
      <c r="K223" s="9" t="s">
        <v>753</v>
      </c>
      <c r="L223" s="27">
        <v>1637.2</v>
      </c>
    </row>
    <row r="224" spans="1:14" s="3" customFormat="1" ht="12.75">
      <c r="A224" s="46"/>
      <c r="B224" s="6"/>
      <c r="C224" s="7"/>
      <c r="D224" s="20"/>
      <c r="E224" s="9"/>
      <c r="F224" s="17"/>
      <c r="G224" s="46"/>
      <c r="H224" s="26" t="s">
        <v>637</v>
      </c>
      <c r="I224" s="7" t="s">
        <v>1274</v>
      </c>
      <c r="J224" s="8" t="s">
        <v>852</v>
      </c>
      <c r="K224" s="9" t="s">
        <v>663</v>
      </c>
      <c r="L224" s="27">
        <v>1648.8</v>
      </c>
    </row>
    <row r="225" spans="1:12" s="3" customFormat="1" ht="12.75">
      <c r="A225" s="46"/>
      <c r="B225" s="6"/>
      <c r="C225" s="7"/>
      <c r="D225" s="20"/>
      <c r="E225" s="9"/>
      <c r="F225" s="17"/>
      <c r="G225" s="46"/>
      <c r="H225" s="26" t="s">
        <v>638</v>
      </c>
      <c r="I225" s="7" t="s">
        <v>1068</v>
      </c>
      <c r="J225" s="8" t="s">
        <v>827</v>
      </c>
      <c r="K225" s="9" t="s">
        <v>679</v>
      </c>
      <c r="L225" s="27">
        <v>1662.8</v>
      </c>
    </row>
    <row r="226" spans="1:12" s="3" customFormat="1" ht="12.75">
      <c r="A226" s="46"/>
      <c r="B226" s="6"/>
      <c r="C226" s="7"/>
      <c r="D226" s="20"/>
      <c r="E226" s="9"/>
      <c r="F226" s="17"/>
      <c r="G226" s="46"/>
      <c r="H226" s="26" t="s">
        <v>639</v>
      </c>
      <c r="I226" s="7" t="s">
        <v>1142</v>
      </c>
      <c r="J226" s="8" t="s">
        <v>1280</v>
      </c>
      <c r="K226" s="9" t="s">
        <v>945</v>
      </c>
      <c r="L226" s="27">
        <v>1674.3</v>
      </c>
    </row>
    <row r="227" spans="1:12" s="3" customFormat="1" ht="12.75">
      <c r="A227" s="46"/>
      <c r="B227" s="6"/>
      <c r="C227" s="7"/>
      <c r="D227" s="20"/>
      <c r="E227" s="9"/>
      <c r="F227" s="17"/>
      <c r="G227" s="46"/>
      <c r="H227" s="26" t="s">
        <v>640</v>
      </c>
      <c r="I227" s="7" t="s">
        <v>828</v>
      </c>
      <c r="J227" s="8" t="s">
        <v>1055</v>
      </c>
      <c r="K227" s="9" t="s">
        <v>753</v>
      </c>
      <c r="L227" s="27">
        <v>1687.2</v>
      </c>
    </row>
    <row r="228" spans="1:12" s="3" customFormat="1" ht="12.75">
      <c r="A228" s="46"/>
      <c r="B228" s="6"/>
      <c r="C228" s="7"/>
      <c r="D228" s="20"/>
      <c r="E228" s="9"/>
      <c r="F228" s="17"/>
      <c r="G228" s="46"/>
      <c r="H228" s="26" t="s">
        <v>641</v>
      </c>
      <c r="I228" s="7" t="s">
        <v>982</v>
      </c>
      <c r="J228" s="8" t="s">
        <v>1281</v>
      </c>
      <c r="K228" s="9" t="s">
        <v>753</v>
      </c>
      <c r="L228" s="27">
        <v>1701.7</v>
      </c>
    </row>
    <row r="229" spans="1:12" s="3" customFormat="1" ht="12.75">
      <c r="A229" s="46"/>
      <c r="B229" s="6"/>
      <c r="C229" s="7"/>
      <c r="D229" s="20"/>
      <c r="E229" s="9"/>
      <c r="F229" s="17"/>
      <c r="G229" s="46"/>
      <c r="H229" s="26" t="s">
        <v>642</v>
      </c>
      <c r="I229" s="7" t="s">
        <v>669</v>
      </c>
      <c r="J229" s="8" t="s">
        <v>1282</v>
      </c>
      <c r="K229" s="9" t="s">
        <v>883</v>
      </c>
      <c r="L229" s="27">
        <v>1702.9</v>
      </c>
    </row>
    <row r="230" spans="1:12" s="3" customFormat="1" ht="12.75">
      <c r="A230" s="46"/>
      <c r="B230" s="6"/>
      <c r="C230" s="7"/>
      <c r="D230" s="20"/>
      <c r="E230" s="9"/>
      <c r="F230" s="17"/>
      <c r="G230" s="46"/>
      <c r="H230" s="26" t="s">
        <v>643</v>
      </c>
      <c r="I230" s="7" t="s">
        <v>701</v>
      </c>
      <c r="J230" s="8" t="s">
        <v>700</v>
      </c>
      <c r="K230" s="9" t="s">
        <v>671</v>
      </c>
      <c r="L230" s="27">
        <v>1703.8</v>
      </c>
    </row>
    <row r="231" spans="1:12" s="3" customFormat="1" ht="12.75">
      <c r="A231" s="46"/>
      <c r="B231" s="6"/>
      <c r="C231" s="7"/>
      <c r="D231" s="20"/>
      <c r="E231" s="9"/>
      <c r="F231" s="17"/>
      <c r="G231" s="46"/>
      <c r="H231" s="26" t="s">
        <v>644</v>
      </c>
      <c r="I231" s="7" t="s">
        <v>708</v>
      </c>
      <c r="J231" s="8" t="s">
        <v>1283</v>
      </c>
      <c r="K231" s="9" t="s">
        <v>948</v>
      </c>
      <c r="L231" s="27">
        <v>1722.4</v>
      </c>
    </row>
    <row r="232" spans="1:12" s="3" customFormat="1" ht="12.75">
      <c r="A232" s="46"/>
      <c r="B232" s="6"/>
      <c r="C232" s="7"/>
      <c r="D232" s="20"/>
      <c r="E232" s="9"/>
      <c r="F232" s="17"/>
      <c r="G232" s="46"/>
      <c r="H232" s="26" t="s">
        <v>645</v>
      </c>
      <c r="I232" s="7" t="s">
        <v>1275</v>
      </c>
      <c r="J232" s="8" t="s">
        <v>1284</v>
      </c>
      <c r="K232" s="9" t="s">
        <v>883</v>
      </c>
      <c r="L232" s="27">
        <v>1779.9</v>
      </c>
    </row>
    <row r="233" spans="1:12" s="3" customFormat="1" ht="12.75">
      <c r="A233" s="46"/>
      <c r="B233" s="6"/>
      <c r="C233" s="7"/>
      <c r="D233" s="21"/>
      <c r="E233" s="9"/>
      <c r="F233" s="17"/>
      <c r="G233" s="46"/>
      <c r="H233" s="26" t="s">
        <v>648</v>
      </c>
      <c r="I233" s="7" t="s">
        <v>666</v>
      </c>
      <c r="J233" s="8" t="s">
        <v>1277</v>
      </c>
      <c r="K233" s="9" t="s">
        <v>948</v>
      </c>
      <c r="L233" s="27">
        <v>1780.9</v>
      </c>
    </row>
    <row r="234" spans="1:12" s="3" customFormat="1" ht="12.75">
      <c r="A234" s="46"/>
      <c r="B234" s="6"/>
      <c r="C234" s="7"/>
      <c r="D234" s="21"/>
      <c r="E234" s="9"/>
      <c r="F234" s="17"/>
      <c r="G234" s="46"/>
      <c r="H234" s="26" t="s">
        <v>649</v>
      </c>
      <c r="I234" s="7" t="s">
        <v>991</v>
      </c>
      <c r="J234" s="8" t="s">
        <v>992</v>
      </c>
      <c r="K234" s="9" t="s">
        <v>753</v>
      </c>
      <c r="L234" s="27">
        <v>1791.6</v>
      </c>
    </row>
    <row r="235" spans="1:12" s="3" customFormat="1" ht="12.75">
      <c r="A235" s="46"/>
      <c r="B235" s="6"/>
      <c r="C235" s="7"/>
      <c r="D235" s="21"/>
      <c r="E235" s="9"/>
      <c r="F235" s="17"/>
      <c r="G235" s="46"/>
      <c r="H235" s="26" t="s">
        <v>650</v>
      </c>
      <c r="I235" s="7" t="s">
        <v>744</v>
      </c>
      <c r="J235" s="8" t="s">
        <v>745</v>
      </c>
      <c r="K235" s="9" t="s">
        <v>753</v>
      </c>
      <c r="L235" s="27">
        <v>1821.6</v>
      </c>
    </row>
    <row r="236" spans="1:12" s="3" customFormat="1" ht="12.75">
      <c r="A236" s="46"/>
      <c r="B236" s="6"/>
      <c r="C236" s="7"/>
      <c r="D236" s="21"/>
      <c r="E236" s="9"/>
      <c r="F236" s="17"/>
      <c r="G236" s="46"/>
      <c r="H236" s="26" t="s">
        <v>651</v>
      </c>
      <c r="I236" s="7" t="s">
        <v>742</v>
      </c>
      <c r="J236" s="8" t="s">
        <v>739</v>
      </c>
      <c r="K236" s="9" t="s">
        <v>663</v>
      </c>
      <c r="L236" s="27">
        <v>1836.8</v>
      </c>
    </row>
    <row r="237" spans="1:12" s="3" customFormat="1" ht="12.75">
      <c r="A237" s="46"/>
      <c r="B237" s="6"/>
      <c r="C237" s="7"/>
      <c r="D237" s="21"/>
      <c r="E237" s="9"/>
      <c r="F237" s="17"/>
      <c r="G237" s="46"/>
      <c r="H237" s="26" t="s">
        <v>652</v>
      </c>
      <c r="I237" s="7" t="s">
        <v>1053</v>
      </c>
      <c r="J237" s="8" t="s">
        <v>1285</v>
      </c>
      <c r="K237" s="9" t="s">
        <v>753</v>
      </c>
      <c r="L237" s="27">
        <v>1844.3</v>
      </c>
    </row>
    <row r="238" spans="1:12" s="3" customFormat="1" ht="12.75">
      <c r="A238" s="46"/>
      <c r="B238" s="6"/>
      <c r="C238" s="7"/>
      <c r="D238" s="21"/>
      <c r="E238" s="9"/>
      <c r="F238" s="17"/>
      <c r="G238" s="46"/>
      <c r="H238" s="26" t="s">
        <v>653</v>
      </c>
      <c r="I238" s="7" t="s">
        <v>1062</v>
      </c>
      <c r="J238" s="8" t="s">
        <v>1286</v>
      </c>
      <c r="K238" s="9" t="s">
        <v>945</v>
      </c>
      <c r="L238" s="27">
        <v>1852.8</v>
      </c>
    </row>
    <row r="239" spans="1:12" s="3" customFormat="1" ht="12.75">
      <c r="A239" s="46"/>
      <c r="B239" s="6"/>
      <c r="C239" s="7"/>
      <c r="D239" s="21"/>
      <c r="E239" s="9"/>
      <c r="F239" s="17"/>
      <c r="G239" s="46"/>
      <c r="H239" s="26" t="s">
        <v>901</v>
      </c>
      <c r="I239" s="7" t="s">
        <v>701</v>
      </c>
      <c r="J239" s="8" t="s">
        <v>1287</v>
      </c>
      <c r="K239" s="9" t="s">
        <v>946</v>
      </c>
      <c r="L239" s="27">
        <v>1970.3</v>
      </c>
    </row>
    <row r="240" spans="1:12" s="3" customFormat="1" ht="12.75">
      <c r="A240" s="46"/>
      <c r="B240" s="6"/>
      <c r="C240" s="7"/>
      <c r="D240" s="21"/>
      <c r="E240" s="9"/>
      <c r="F240" s="17"/>
      <c r="G240" s="46"/>
      <c r="H240" s="26" t="s">
        <v>902</v>
      </c>
      <c r="I240" s="7" t="s">
        <v>742</v>
      </c>
      <c r="J240" s="8" t="s">
        <v>1288</v>
      </c>
      <c r="K240" s="9" t="s">
        <v>941</v>
      </c>
      <c r="L240" s="27">
        <v>2000.4</v>
      </c>
    </row>
    <row r="241" spans="1:14" s="3" customFormat="1" ht="13.5" thickBot="1">
      <c r="A241" s="46"/>
      <c r="B241" s="19"/>
      <c r="C241" s="10"/>
      <c r="D241" s="22"/>
      <c r="E241" s="11"/>
      <c r="F241" s="18"/>
      <c r="G241" s="46"/>
      <c r="H241" s="26" t="s">
        <v>903</v>
      </c>
      <c r="I241" s="29" t="s">
        <v>1053</v>
      </c>
      <c r="J241" s="81" t="s">
        <v>998</v>
      </c>
      <c r="K241" s="30" t="s">
        <v>753</v>
      </c>
      <c r="L241" s="31">
        <v>2506</v>
      </c>
    </row>
    <row r="242" spans="1:14" s="3" customFormat="1" ht="12.75" thickTop="1">
      <c r="A242" s="46"/>
      <c r="B242" s="47"/>
      <c r="C242" s="47"/>
      <c r="D242" s="47"/>
      <c r="E242" s="47"/>
      <c r="F242" s="47"/>
      <c r="G242" s="46"/>
      <c r="H242" s="48"/>
      <c r="I242" s="48"/>
      <c r="J242" s="48"/>
      <c r="K242" s="48"/>
      <c r="L242" s="48"/>
    </row>
    <row r="243" spans="1:14" s="3" customFormat="1" ht="21" thickBot="1">
      <c r="A243" s="35"/>
      <c r="B243" s="893" t="s">
        <v>774</v>
      </c>
      <c r="C243" s="893"/>
      <c r="D243" s="193" t="s">
        <v>724</v>
      </c>
      <c r="E243" s="902" t="s">
        <v>723</v>
      </c>
      <c r="F243" s="902"/>
      <c r="G243" s="42"/>
      <c r="H243" s="893" t="s">
        <v>775</v>
      </c>
      <c r="I243" s="893" t="s">
        <v>775</v>
      </c>
      <c r="J243" s="193" t="s">
        <v>724</v>
      </c>
      <c r="K243" s="902" t="s">
        <v>915</v>
      </c>
      <c r="L243" s="902"/>
    </row>
    <row r="244" spans="1:14" s="3" customFormat="1" ht="13.5" customHeight="1" thickTop="1" thickBot="1">
      <c r="A244" s="35"/>
      <c r="B244" s="898" t="s">
        <v>722</v>
      </c>
      <c r="C244" s="899"/>
      <c r="D244" s="45"/>
      <c r="E244" s="45"/>
      <c r="F244" s="45"/>
      <c r="G244" s="35"/>
      <c r="H244" s="898" t="s">
        <v>722</v>
      </c>
      <c r="I244" s="899"/>
      <c r="J244" s="45"/>
      <c r="K244" s="45"/>
      <c r="L244" s="45"/>
    </row>
    <row r="245" spans="1:14" s="3" customFormat="1" ht="16.5" thickTop="1" thickBot="1">
      <c r="A245" s="46"/>
      <c r="B245" s="900"/>
      <c r="C245" s="901"/>
      <c r="D245" s="32"/>
      <c r="E245" s="33" t="s">
        <v>647</v>
      </c>
      <c r="F245" s="34">
        <f>COUNTA(D247:D266)</f>
        <v>5</v>
      </c>
      <c r="G245" s="46"/>
      <c r="H245" s="900"/>
      <c r="I245" s="901"/>
      <c r="J245" s="32"/>
      <c r="K245" s="33" t="s">
        <v>647</v>
      </c>
      <c r="L245" s="34">
        <f>COUNTA(J247:J266)</f>
        <v>7</v>
      </c>
    </row>
    <row r="246" spans="1:14" s="3" customFormat="1">
      <c r="A246" s="46"/>
      <c r="B246" s="24" t="s">
        <v>628</v>
      </c>
      <c r="C246" s="23" t="s">
        <v>624</v>
      </c>
      <c r="D246" s="4" t="s">
        <v>625</v>
      </c>
      <c r="E246" s="4" t="s">
        <v>626</v>
      </c>
      <c r="F246" s="25" t="s">
        <v>646</v>
      </c>
      <c r="G246" s="46"/>
      <c r="H246" s="24" t="s">
        <v>628</v>
      </c>
      <c r="I246" s="23" t="s">
        <v>624</v>
      </c>
      <c r="J246" s="4" t="s">
        <v>625</v>
      </c>
      <c r="K246" s="4" t="s">
        <v>626</v>
      </c>
      <c r="L246" s="25" t="s">
        <v>646</v>
      </c>
    </row>
    <row r="247" spans="1:14" s="3" customFormat="1">
      <c r="A247" s="46"/>
      <c r="B247" s="100" t="s">
        <v>632</v>
      </c>
      <c r="C247" s="83" t="s">
        <v>666</v>
      </c>
      <c r="D247" s="84" t="s">
        <v>1289</v>
      </c>
      <c r="E247" s="85" t="s">
        <v>753</v>
      </c>
      <c r="F247" s="281">
        <v>1.9425925925925926E-2</v>
      </c>
      <c r="G247" s="285"/>
      <c r="H247" s="100" t="s">
        <v>632</v>
      </c>
      <c r="I247" s="83" t="s">
        <v>1079</v>
      </c>
      <c r="J247" s="84" t="s">
        <v>1080</v>
      </c>
      <c r="K247" s="85" t="s">
        <v>753</v>
      </c>
      <c r="L247" s="281">
        <v>2.152662037037037E-2</v>
      </c>
      <c r="N247" s="286"/>
    </row>
    <row r="248" spans="1:14" s="3" customFormat="1">
      <c r="A248" s="46"/>
      <c r="B248" s="102" t="s">
        <v>633</v>
      </c>
      <c r="C248" s="88" t="s">
        <v>866</v>
      </c>
      <c r="D248" s="89" t="s">
        <v>1070</v>
      </c>
      <c r="E248" s="90" t="s">
        <v>753</v>
      </c>
      <c r="F248" s="282">
        <v>2.1416666666666667E-2</v>
      </c>
      <c r="G248" s="285"/>
      <c r="H248" s="102" t="s">
        <v>633</v>
      </c>
      <c r="I248" s="88" t="s">
        <v>1053</v>
      </c>
      <c r="J248" s="89" t="s">
        <v>1081</v>
      </c>
      <c r="K248" s="90" t="s">
        <v>753</v>
      </c>
      <c r="L248" s="282">
        <v>2.303125E-2</v>
      </c>
      <c r="N248" s="286"/>
    </row>
    <row r="249" spans="1:14" s="3" customFormat="1">
      <c r="A249" s="46"/>
      <c r="B249" s="104" t="s">
        <v>634</v>
      </c>
      <c r="C249" s="93" t="s">
        <v>866</v>
      </c>
      <c r="D249" s="94" t="s">
        <v>1290</v>
      </c>
      <c r="E249" s="95" t="s">
        <v>883</v>
      </c>
      <c r="F249" s="283">
        <v>2.2298611111111113E-2</v>
      </c>
      <c r="G249" s="285"/>
      <c r="H249" s="104" t="s">
        <v>634</v>
      </c>
      <c r="I249" s="93" t="s">
        <v>835</v>
      </c>
      <c r="J249" s="94" t="s">
        <v>1295</v>
      </c>
      <c r="K249" s="95" t="s">
        <v>951</v>
      </c>
      <c r="L249" s="283">
        <v>2.3818287037037037E-2</v>
      </c>
      <c r="N249" s="286"/>
    </row>
    <row r="250" spans="1:14" s="3" customFormat="1">
      <c r="A250" s="46"/>
      <c r="B250" s="26" t="s">
        <v>635</v>
      </c>
      <c r="C250" s="7" t="s">
        <v>669</v>
      </c>
      <c r="D250" s="8" t="s">
        <v>728</v>
      </c>
      <c r="E250" s="9" t="s">
        <v>663</v>
      </c>
      <c r="F250" s="27">
        <v>2031.6</v>
      </c>
      <c r="G250" s="46"/>
      <c r="H250" s="26" t="s">
        <v>635</v>
      </c>
      <c r="I250" s="7" t="s">
        <v>669</v>
      </c>
      <c r="J250" s="8" t="s">
        <v>1082</v>
      </c>
      <c r="K250" s="9" t="s">
        <v>753</v>
      </c>
      <c r="L250" s="27">
        <v>2131.1999999999998</v>
      </c>
    </row>
    <row r="251" spans="1:14" s="3" customFormat="1">
      <c r="A251" s="46"/>
      <c r="B251" s="26" t="s">
        <v>636</v>
      </c>
      <c r="C251" s="7" t="s">
        <v>1291</v>
      </c>
      <c r="D251" s="8" t="s">
        <v>1292</v>
      </c>
      <c r="E251" s="9" t="s">
        <v>1293</v>
      </c>
      <c r="F251" s="27">
        <v>2392.3000000000002</v>
      </c>
      <c r="G251" s="314"/>
      <c r="H251" s="26" t="s">
        <v>636</v>
      </c>
      <c r="I251" s="7" t="s">
        <v>731</v>
      </c>
      <c r="J251" s="8" t="s">
        <v>1296</v>
      </c>
      <c r="K251" s="9" t="s">
        <v>952</v>
      </c>
      <c r="L251" s="27">
        <v>2305.8000000000002</v>
      </c>
    </row>
    <row r="252" spans="1:14" s="3" customFormat="1">
      <c r="A252" s="46"/>
      <c r="B252" s="26"/>
      <c r="C252" s="7"/>
      <c r="D252" s="8"/>
      <c r="E252" s="9"/>
      <c r="F252" s="27"/>
      <c r="G252" s="46"/>
      <c r="H252" s="26" t="s">
        <v>637</v>
      </c>
      <c r="I252" s="7" t="s">
        <v>1147</v>
      </c>
      <c r="J252" s="8" t="s">
        <v>1297</v>
      </c>
      <c r="K252" s="9" t="s">
        <v>1299</v>
      </c>
      <c r="L252" s="27">
        <v>2559</v>
      </c>
    </row>
    <row r="253" spans="1:14" s="3" customFormat="1" ht="12.75" thickBot="1">
      <c r="A253" s="46"/>
      <c r="B253" s="26"/>
      <c r="C253" s="7"/>
      <c r="D253" s="8"/>
      <c r="E253" s="9"/>
      <c r="F253" s="27"/>
      <c r="G253" s="46"/>
      <c r="H253" s="26" t="s">
        <v>638</v>
      </c>
      <c r="I253" s="7" t="s">
        <v>1294</v>
      </c>
      <c r="J253" s="8" t="s">
        <v>1298</v>
      </c>
      <c r="K253" s="9" t="s">
        <v>883</v>
      </c>
      <c r="L253" s="27">
        <v>2733</v>
      </c>
    </row>
    <row r="254" spans="1:14" s="3" customFormat="1" hidden="1">
      <c r="A254" s="46"/>
      <c r="B254" s="26"/>
      <c r="C254" s="7"/>
      <c r="D254" s="8"/>
      <c r="E254" s="9"/>
      <c r="F254" s="27"/>
      <c r="G254" s="46"/>
      <c r="H254" s="26"/>
      <c r="I254" s="7"/>
      <c r="J254" s="8"/>
      <c r="K254" s="9"/>
      <c r="L254" s="27"/>
    </row>
    <row r="255" spans="1:14" s="3" customFormat="1" ht="12.75" hidden="1" thickBot="1">
      <c r="A255" s="46"/>
      <c r="B255" s="26"/>
      <c r="C255" s="7"/>
      <c r="D255" s="8"/>
      <c r="E255" s="9"/>
      <c r="F255" s="27"/>
      <c r="G255" s="46"/>
      <c r="H255" s="26"/>
      <c r="I255" s="7"/>
      <c r="J255" s="8"/>
      <c r="K255" s="9"/>
      <c r="L255" s="27"/>
    </row>
    <row r="256" spans="1:14" s="3" customFormat="1" hidden="1">
      <c r="A256" s="46"/>
      <c r="B256" s="26"/>
      <c r="C256" s="7"/>
      <c r="D256" s="8"/>
      <c r="E256" s="9"/>
      <c r="F256" s="27"/>
      <c r="G256" s="46"/>
      <c r="H256" s="26"/>
      <c r="I256" s="7"/>
      <c r="J256" s="8"/>
      <c r="K256" s="9"/>
      <c r="L256" s="27"/>
    </row>
    <row r="257" spans="1:12" s="3" customFormat="1" hidden="1">
      <c r="A257" s="46"/>
      <c r="B257" s="26"/>
      <c r="C257" s="7"/>
      <c r="D257" s="8"/>
      <c r="E257" s="9"/>
      <c r="F257" s="27"/>
      <c r="G257" s="46"/>
      <c r="H257" s="26"/>
      <c r="I257" s="7"/>
      <c r="J257" s="8"/>
      <c r="K257" s="9"/>
      <c r="L257" s="27"/>
    </row>
    <row r="258" spans="1:12" s="3" customFormat="1" hidden="1">
      <c r="A258" s="46"/>
      <c r="B258" s="26"/>
      <c r="C258" s="7"/>
      <c r="D258" s="8"/>
      <c r="E258" s="9"/>
      <c r="F258" s="27"/>
      <c r="G258" s="46"/>
      <c r="H258" s="26"/>
      <c r="I258" s="7"/>
      <c r="J258" s="8"/>
      <c r="K258" s="9"/>
      <c r="L258" s="27"/>
    </row>
    <row r="259" spans="1:12" s="3" customFormat="1" hidden="1">
      <c r="A259" s="46"/>
      <c r="B259" s="26"/>
      <c r="C259" s="7"/>
      <c r="D259" s="8"/>
      <c r="E259" s="9"/>
      <c r="F259" s="27"/>
      <c r="G259" s="46"/>
      <c r="H259" s="26"/>
      <c r="I259" s="7"/>
      <c r="J259" s="8"/>
      <c r="K259" s="9"/>
      <c r="L259" s="27"/>
    </row>
    <row r="260" spans="1:12" s="3" customFormat="1" hidden="1">
      <c r="A260" s="46"/>
      <c r="B260" s="26"/>
      <c r="C260" s="7"/>
      <c r="D260" s="8"/>
      <c r="E260" s="9"/>
      <c r="F260" s="27"/>
      <c r="G260" s="46"/>
      <c r="H260" s="26"/>
      <c r="I260" s="7"/>
      <c r="J260" s="8"/>
      <c r="K260" s="9"/>
      <c r="L260" s="27"/>
    </row>
    <row r="261" spans="1:12" s="3" customFormat="1" hidden="1">
      <c r="A261" s="46"/>
      <c r="B261" s="26"/>
      <c r="C261" s="7"/>
      <c r="D261" s="7"/>
      <c r="E261" s="9"/>
      <c r="F261" s="27"/>
      <c r="G261" s="46"/>
      <c r="H261" s="26"/>
      <c r="I261" s="7"/>
      <c r="J261" s="7"/>
      <c r="K261" s="9"/>
      <c r="L261" s="27"/>
    </row>
    <row r="262" spans="1:12" s="3" customFormat="1" hidden="1">
      <c r="A262" s="46"/>
      <c r="B262" s="26"/>
      <c r="C262" s="7"/>
      <c r="D262" s="7"/>
      <c r="E262" s="9"/>
      <c r="F262" s="27"/>
      <c r="G262" s="46"/>
      <c r="H262" s="26"/>
      <c r="I262" s="7"/>
      <c r="J262" s="7"/>
      <c r="K262" s="9"/>
      <c r="L262" s="27"/>
    </row>
    <row r="263" spans="1:12" s="3" customFormat="1" hidden="1">
      <c r="A263" s="46"/>
      <c r="B263" s="26"/>
      <c r="C263" s="7"/>
      <c r="D263" s="7"/>
      <c r="E263" s="9"/>
      <c r="F263" s="27"/>
      <c r="G263" s="46"/>
      <c r="H263" s="26"/>
      <c r="I263" s="7"/>
      <c r="J263" s="7"/>
      <c r="K263" s="9"/>
      <c r="L263" s="27"/>
    </row>
    <row r="264" spans="1:12" s="3" customFormat="1" hidden="1">
      <c r="A264" s="46"/>
      <c r="B264" s="26"/>
      <c r="C264" s="7"/>
      <c r="D264" s="7"/>
      <c r="E264" s="9"/>
      <c r="F264" s="27"/>
      <c r="G264" s="46"/>
      <c r="H264" s="26"/>
      <c r="I264" s="7"/>
      <c r="J264" s="7"/>
      <c r="K264" s="9"/>
      <c r="L264" s="27"/>
    </row>
    <row r="265" spans="1:12" s="3" customFormat="1" hidden="1">
      <c r="A265" s="46"/>
      <c r="B265" s="26"/>
      <c r="C265" s="7"/>
      <c r="D265" s="7"/>
      <c r="E265" s="9"/>
      <c r="F265" s="27"/>
      <c r="G265" s="46"/>
      <c r="H265" s="26"/>
      <c r="I265" s="7"/>
      <c r="J265" s="7"/>
      <c r="K265" s="9"/>
      <c r="L265" s="27"/>
    </row>
    <row r="266" spans="1:12" s="3" customFormat="1" ht="12.75" hidden="1" thickBot="1">
      <c r="A266" s="46"/>
      <c r="B266" s="28"/>
      <c r="C266" s="29"/>
      <c r="D266" s="29"/>
      <c r="E266" s="30"/>
      <c r="F266" s="31"/>
      <c r="G266" s="46"/>
      <c r="H266" s="28"/>
      <c r="I266" s="29"/>
      <c r="J266" s="29"/>
      <c r="K266" s="30"/>
      <c r="L266" s="31"/>
    </row>
    <row r="267" spans="1:12" s="3" customFormat="1" ht="12.75" thickTop="1">
      <c r="A267" s="46"/>
      <c r="B267" s="48"/>
      <c r="C267" s="48"/>
      <c r="D267" s="48"/>
      <c r="E267" s="48"/>
      <c r="F267" s="48"/>
      <c r="G267" s="46"/>
      <c r="H267" s="48"/>
      <c r="I267" s="48"/>
      <c r="J267" s="48"/>
      <c r="K267" s="48"/>
      <c r="L267" s="48"/>
    </row>
    <row r="268" spans="1:12" s="3" customFormat="1" ht="21" thickBot="1">
      <c r="A268" s="35"/>
      <c r="B268" s="893" t="s">
        <v>914</v>
      </c>
      <c r="C268" s="893"/>
      <c r="D268" s="193" t="s">
        <v>724</v>
      </c>
      <c r="E268" s="902" t="s">
        <v>916</v>
      </c>
      <c r="F268" s="902"/>
      <c r="G268" s="42"/>
      <c r="H268" s="42"/>
      <c r="I268" s="42"/>
      <c r="J268" s="35"/>
      <c r="K268" s="906"/>
      <c r="L268" s="906"/>
    </row>
    <row r="269" spans="1:12" s="3" customFormat="1" ht="13.5" customHeight="1" thickTop="1" thickBot="1">
      <c r="A269" s="35"/>
      <c r="B269" s="916" t="s">
        <v>906</v>
      </c>
      <c r="C269" s="917"/>
      <c r="D269" s="45"/>
      <c r="E269" s="45"/>
      <c r="F269" s="45"/>
      <c r="G269" s="35"/>
    </row>
    <row r="270" spans="1:12" s="3" customFormat="1" ht="15.75" thickTop="1">
      <c r="A270" s="46"/>
      <c r="B270" s="918"/>
      <c r="C270" s="919"/>
      <c r="D270" s="58"/>
      <c r="E270" s="59" t="s">
        <v>647</v>
      </c>
      <c r="F270" s="60">
        <f>COUNTA(D272:D291)</f>
        <v>3</v>
      </c>
      <c r="G270" s="46"/>
    </row>
    <row r="271" spans="1:12" s="3" customFormat="1">
      <c r="A271" s="46"/>
      <c r="B271" s="61" t="s">
        <v>628</v>
      </c>
      <c r="C271" s="4" t="s">
        <v>624</v>
      </c>
      <c r="D271" s="4" t="s">
        <v>625</v>
      </c>
      <c r="E271" s="4" t="s">
        <v>626</v>
      </c>
      <c r="F271" s="62" t="s">
        <v>646</v>
      </c>
      <c r="G271" s="46"/>
    </row>
    <row r="272" spans="1:12" s="3" customFormat="1">
      <c r="A272" s="46"/>
      <c r="B272" s="97" t="s">
        <v>632</v>
      </c>
      <c r="C272" s="83" t="s">
        <v>866</v>
      </c>
      <c r="D272" s="84" t="s">
        <v>1300</v>
      </c>
      <c r="E272" s="85" t="s">
        <v>885</v>
      </c>
      <c r="F272" s="311">
        <v>2.2836805555555551E-2</v>
      </c>
      <c r="G272" s="285"/>
    </row>
    <row r="273" spans="1:7" s="3" customFormat="1">
      <c r="A273" s="46"/>
      <c r="B273" s="98" t="s">
        <v>633</v>
      </c>
      <c r="C273" s="88" t="s">
        <v>790</v>
      </c>
      <c r="D273" s="89" t="s">
        <v>994</v>
      </c>
      <c r="E273" s="90" t="s">
        <v>663</v>
      </c>
      <c r="F273" s="312">
        <v>2.4927083333333336E-2</v>
      </c>
      <c r="G273" s="285"/>
    </row>
    <row r="274" spans="1:7" s="3" customFormat="1" ht="12.75" thickBot="1">
      <c r="A274" s="46"/>
      <c r="B274" s="99" t="s">
        <v>634</v>
      </c>
      <c r="C274" s="93" t="s">
        <v>735</v>
      </c>
      <c r="D274" s="94" t="s">
        <v>1086</v>
      </c>
      <c r="E274" s="95" t="s">
        <v>936</v>
      </c>
      <c r="F274" s="313">
        <v>2.9953703703703705E-2</v>
      </c>
      <c r="G274" s="285"/>
    </row>
    <row r="275" spans="1:7" s="3" customFormat="1" ht="12.75" hidden="1">
      <c r="A275" s="46"/>
      <c r="B275" s="63"/>
      <c r="C275" s="7"/>
      <c r="D275" s="20"/>
      <c r="E275" s="9"/>
      <c r="F275" s="64"/>
      <c r="G275" s="46"/>
    </row>
    <row r="276" spans="1:7" s="3" customFormat="1" ht="12.75" hidden="1">
      <c r="A276" s="46"/>
      <c r="B276" s="63"/>
      <c r="C276" s="7"/>
      <c r="D276" s="20"/>
      <c r="E276" s="9"/>
      <c r="F276" s="64"/>
      <c r="G276" s="46"/>
    </row>
    <row r="277" spans="1:7" s="3" customFormat="1" ht="12.75" hidden="1">
      <c r="A277" s="46"/>
      <c r="B277" s="63"/>
      <c r="C277" s="7"/>
      <c r="D277" s="20"/>
      <c r="E277" s="9"/>
      <c r="F277" s="64"/>
      <c r="G277" s="46"/>
    </row>
    <row r="278" spans="1:7" s="3" customFormat="1" ht="12.75" hidden="1">
      <c r="A278" s="46"/>
      <c r="B278" s="63"/>
      <c r="C278" s="7"/>
      <c r="D278" s="20"/>
      <c r="E278" s="9"/>
      <c r="F278" s="64"/>
      <c r="G278" s="46"/>
    </row>
    <row r="279" spans="1:7" s="3" customFormat="1" ht="12.75" hidden="1">
      <c r="A279" s="46"/>
      <c r="B279" s="63"/>
      <c r="C279" s="7"/>
      <c r="D279" s="20"/>
      <c r="E279" s="9"/>
      <c r="F279" s="64"/>
      <c r="G279" s="46"/>
    </row>
    <row r="280" spans="1:7" s="3" customFormat="1" ht="12.75" hidden="1">
      <c r="A280" s="46"/>
      <c r="B280" s="63"/>
      <c r="C280" s="7"/>
      <c r="D280" s="20"/>
      <c r="E280" s="9"/>
      <c r="F280" s="64"/>
      <c r="G280" s="46"/>
    </row>
    <row r="281" spans="1:7" s="3" customFormat="1" ht="12.75" hidden="1">
      <c r="A281" s="46"/>
      <c r="B281" s="63"/>
      <c r="C281" s="7"/>
      <c r="D281" s="20"/>
      <c r="E281" s="9"/>
      <c r="F281" s="64"/>
      <c r="G281" s="46"/>
    </row>
    <row r="282" spans="1:7" s="3" customFormat="1" ht="12.75" hidden="1">
      <c r="A282" s="46"/>
      <c r="B282" s="63"/>
      <c r="C282" s="7"/>
      <c r="D282" s="20"/>
      <c r="E282" s="9"/>
      <c r="F282" s="64"/>
      <c r="G282" s="46"/>
    </row>
    <row r="283" spans="1:7" s="3" customFormat="1" ht="12.75" hidden="1">
      <c r="A283" s="46"/>
      <c r="B283" s="63"/>
      <c r="C283" s="7"/>
      <c r="D283" s="20"/>
      <c r="E283" s="9"/>
      <c r="F283" s="64"/>
      <c r="G283" s="46"/>
    </row>
    <row r="284" spans="1:7" s="3" customFormat="1" ht="12.75" hidden="1">
      <c r="A284" s="46"/>
      <c r="B284" s="63"/>
      <c r="C284" s="7"/>
      <c r="D284" s="20"/>
      <c r="E284" s="9"/>
      <c r="F284" s="64"/>
      <c r="G284" s="46"/>
    </row>
    <row r="285" spans="1:7" s="3" customFormat="1" ht="12.75" hidden="1">
      <c r="A285" s="46"/>
      <c r="B285" s="63"/>
      <c r="C285" s="7"/>
      <c r="D285" s="20"/>
      <c r="E285" s="9"/>
      <c r="F285" s="64"/>
      <c r="G285" s="46"/>
    </row>
    <row r="286" spans="1:7" s="3" customFormat="1" ht="12.75" hidden="1">
      <c r="A286" s="46"/>
      <c r="B286" s="63"/>
      <c r="C286" s="7"/>
      <c r="D286" s="21"/>
      <c r="E286" s="9"/>
      <c r="F286" s="64"/>
      <c r="G286" s="46"/>
    </row>
    <row r="287" spans="1:7" s="3" customFormat="1" ht="12.75" hidden="1">
      <c r="A287" s="46"/>
      <c r="B287" s="63"/>
      <c r="C287" s="7"/>
      <c r="D287" s="21"/>
      <c r="E287" s="9"/>
      <c r="F287" s="64"/>
      <c r="G287" s="46"/>
    </row>
    <row r="288" spans="1:7" s="3" customFormat="1" ht="12.75" hidden="1">
      <c r="A288" s="46"/>
      <c r="B288" s="63"/>
      <c r="C288" s="7"/>
      <c r="D288" s="21"/>
      <c r="E288" s="9"/>
      <c r="F288" s="64"/>
      <c r="G288" s="46"/>
    </row>
    <row r="289" spans="1:7" s="3" customFormat="1" ht="12.75" hidden="1">
      <c r="A289" s="46"/>
      <c r="B289" s="63"/>
      <c r="C289" s="7"/>
      <c r="D289" s="21"/>
      <c r="E289" s="9"/>
      <c r="F289" s="64"/>
      <c r="G289" s="46"/>
    </row>
    <row r="290" spans="1:7" s="3" customFormat="1" ht="12.75" hidden="1">
      <c r="A290" s="46"/>
      <c r="B290" s="63"/>
      <c r="C290" s="7"/>
      <c r="D290" s="21"/>
      <c r="E290" s="9"/>
      <c r="F290" s="64"/>
      <c r="G290" s="46"/>
    </row>
    <row r="291" spans="1:7" s="3" customFormat="1" ht="13.5" hidden="1" thickBot="1">
      <c r="A291" s="46"/>
      <c r="B291" s="65"/>
      <c r="C291" s="66"/>
      <c r="D291" s="67"/>
      <c r="E291" s="68"/>
      <c r="F291" s="69"/>
      <c r="G291" s="46"/>
    </row>
    <row r="292" spans="1:7" s="3" customFormat="1" ht="12.75" thickTop="1">
      <c r="A292" s="46"/>
      <c r="B292" s="70"/>
      <c r="C292" s="70"/>
      <c r="D292" s="70"/>
      <c r="E292" s="70"/>
      <c r="F292" s="70"/>
      <c r="G292" s="46"/>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K97:L97"/>
    <mergeCell ref="F138:I138"/>
    <mergeCell ref="B68:C69"/>
    <mergeCell ref="H68:I69"/>
    <mergeCell ref="K215:L215"/>
    <mergeCell ref="B175:C176"/>
    <mergeCell ref="H175:I176"/>
    <mergeCell ref="K138:L138"/>
    <mergeCell ref="H98:I99"/>
    <mergeCell ref="B7:D8"/>
    <mergeCell ref="F97:I97"/>
    <mergeCell ref="B13:C13"/>
    <mergeCell ref="F13:I13"/>
    <mergeCell ref="F38:I38"/>
    <mergeCell ref="B97:C97"/>
    <mergeCell ref="B67:C67"/>
    <mergeCell ref="B14:C15"/>
    <mergeCell ref="H14:I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0"/>
  <sheetViews>
    <sheetView workbookViewId="0">
      <selection activeCell="N1" sqref="N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05" t="s">
        <v>918</v>
      </c>
      <c r="B1" s="905"/>
      <c r="C1" s="905"/>
      <c r="D1" s="905"/>
      <c r="E1" s="905"/>
      <c r="F1" s="905"/>
      <c r="G1" s="905"/>
      <c r="H1" s="905"/>
      <c r="I1" s="905"/>
      <c r="J1" s="905"/>
      <c r="K1" s="905"/>
      <c r="L1" s="905"/>
      <c r="M1" s="905"/>
    </row>
    <row r="2" spans="1:13" ht="7.5" customHeight="1">
      <c r="A2" s="191"/>
      <c r="B2" s="191"/>
      <c r="C2" s="191"/>
      <c r="D2" s="191"/>
      <c r="E2" s="191"/>
      <c r="F2" s="191"/>
      <c r="G2" s="191"/>
      <c r="H2" s="191"/>
      <c r="I2" s="191"/>
      <c r="J2" s="191"/>
      <c r="K2" s="191"/>
      <c r="L2" s="191"/>
      <c r="M2" s="191"/>
    </row>
    <row r="3" spans="1:13" ht="7.5" customHeight="1">
      <c r="A3" s="36"/>
      <c r="B3" s="37"/>
      <c r="C3" s="37"/>
      <c r="D3" s="37"/>
      <c r="E3" s="37"/>
      <c r="F3" s="37"/>
      <c r="G3" s="37"/>
      <c r="H3" s="37"/>
      <c r="I3" s="37"/>
      <c r="J3" s="37"/>
      <c r="K3" s="37"/>
      <c r="L3" s="37"/>
      <c r="M3" s="35"/>
    </row>
    <row r="4" spans="1:13" ht="21" customHeight="1">
      <c r="A4" s="191"/>
      <c r="B4" s="191"/>
      <c r="C4" s="191"/>
      <c r="D4" s="38"/>
      <c r="E4" s="38"/>
      <c r="F4" s="914">
        <v>36260</v>
      </c>
      <c r="G4" s="914"/>
      <c r="H4" s="38" t="s">
        <v>919</v>
      </c>
      <c r="I4" s="38"/>
      <c r="J4" s="38"/>
      <c r="K4" s="38"/>
      <c r="L4" s="38"/>
      <c r="M4" s="35"/>
    </row>
    <row r="5" spans="1:13" ht="15">
      <c r="B5" s="190" t="s">
        <v>619</v>
      </c>
      <c r="C5" s="191"/>
      <c r="D5" s="191"/>
      <c r="E5" s="35"/>
      <c r="F5" s="914"/>
      <c r="G5" s="914"/>
      <c r="H5" s="35"/>
      <c r="I5" s="35"/>
      <c r="J5" s="35"/>
      <c r="K5" s="35"/>
      <c r="L5" s="35"/>
      <c r="M5" s="35"/>
    </row>
    <row r="6" spans="1:13" ht="7.5" customHeight="1">
      <c r="A6" s="191"/>
      <c r="B6" s="191"/>
      <c r="C6" s="191"/>
      <c r="D6" s="191"/>
      <c r="E6" s="35"/>
      <c r="F6" s="35"/>
      <c r="G6" s="35"/>
      <c r="H6" s="35"/>
      <c r="I6" s="35"/>
      <c r="J6" s="35"/>
      <c r="K6" s="35"/>
      <c r="L6" s="35"/>
      <c r="M6" s="35"/>
    </row>
    <row r="7" spans="1:13">
      <c r="A7" s="191"/>
      <c r="B7" s="191"/>
      <c r="C7" s="191"/>
      <c r="D7" s="191"/>
      <c r="E7" s="35"/>
      <c r="F7" s="902">
        <f>statistika!I33</f>
        <v>247</v>
      </c>
      <c r="G7" s="902"/>
      <c r="H7" s="35"/>
      <c r="I7" s="35"/>
      <c r="J7" s="35"/>
      <c r="K7" s="35"/>
      <c r="L7" s="35"/>
      <c r="M7" s="35"/>
    </row>
    <row r="8" spans="1:13" ht="14.25">
      <c r="B8" s="192" t="s">
        <v>620</v>
      </c>
      <c r="C8" s="191"/>
      <c r="D8" s="191"/>
      <c r="E8" s="35"/>
      <c r="F8" s="902"/>
      <c r="G8" s="902"/>
      <c r="H8" s="35"/>
      <c r="I8" s="35"/>
      <c r="J8" s="35"/>
      <c r="K8" s="35"/>
      <c r="L8" s="35"/>
      <c r="M8" s="35"/>
    </row>
    <row r="9" spans="1:13">
      <c r="A9" s="191"/>
      <c r="B9" s="191"/>
      <c r="C9" s="191"/>
      <c r="D9" s="191"/>
      <c r="E9" s="35"/>
      <c r="F9" s="35"/>
      <c r="G9" s="35"/>
      <c r="H9" s="35"/>
      <c r="I9" s="35"/>
      <c r="J9" s="35"/>
      <c r="K9" s="35"/>
      <c r="L9" s="35"/>
      <c r="M9" s="35"/>
    </row>
    <row r="10" spans="1:13" ht="6" customHeight="1">
      <c r="A10" s="191"/>
      <c r="B10" s="191"/>
      <c r="C10" s="191"/>
      <c r="D10" s="191"/>
      <c r="E10" s="35"/>
      <c r="F10" s="35"/>
      <c r="G10" s="35"/>
      <c r="H10" s="35"/>
      <c r="I10" s="35"/>
      <c r="J10" s="35"/>
      <c r="K10" s="35"/>
      <c r="L10" s="35"/>
      <c r="M10" s="35"/>
    </row>
    <row r="11" spans="1:13" ht="15">
      <c r="A11" s="190"/>
      <c r="B11" s="191"/>
      <c r="C11" s="191"/>
      <c r="D11" s="191"/>
      <c r="E11" s="35"/>
      <c r="F11" s="35"/>
      <c r="G11" s="35"/>
      <c r="H11" s="35"/>
      <c r="I11" s="35"/>
      <c r="J11" s="35"/>
      <c r="K11" s="35"/>
      <c r="L11" s="35"/>
      <c r="M11" s="35"/>
    </row>
    <row r="12" spans="1:13" ht="15">
      <c r="A12" s="190"/>
      <c r="B12" s="191"/>
      <c r="C12" s="191"/>
      <c r="D12" s="191"/>
      <c r="E12" s="35"/>
      <c r="F12" s="35"/>
      <c r="G12" s="35"/>
      <c r="H12" s="35"/>
      <c r="I12" s="35"/>
      <c r="J12" s="35"/>
      <c r="K12" s="35"/>
      <c r="L12" s="35"/>
      <c r="M12" s="35"/>
    </row>
    <row r="13" spans="1:13" ht="34.5" customHeight="1" thickBot="1">
      <c r="A13" s="35"/>
      <c r="B13" s="915" t="s">
        <v>911</v>
      </c>
      <c r="C13" s="915"/>
      <c r="D13" s="191"/>
      <c r="E13" s="193" t="s">
        <v>6</v>
      </c>
      <c r="F13" s="902" t="s">
        <v>908</v>
      </c>
      <c r="G13" s="902"/>
      <c r="H13" s="902"/>
      <c r="I13" s="902"/>
      <c r="J13" s="35"/>
      <c r="K13" s="893" t="s">
        <v>6</v>
      </c>
      <c r="L13" s="893"/>
      <c r="M13" s="35"/>
    </row>
    <row r="14" spans="1:13" ht="5.25" customHeight="1" thickTop="1" thickBot="1">
      <c r="A14" s="35"/>
      <c r="B14" s="920" t="s">
        <v>623</v>
      </c>
      <c r="C14" s="921"/>
      <c r="D14" s="43"/>
      <c r="E14" s="44"/>
      <c r="F14" s="44"/>
      <c r="G14" s="35"/>
      <c r="H14" s="924" t="s">
        <v>654</v>
      </c>
      <c r="I14" s="925"/>
      <c r="J14" s="45"/>
      <c r="K14" s="45"/>
      <c r="L14" s="45"/>
      <c r="M14" s="35"/>
    </row>
    <row r="15" spans="1:13" s="3" customFormat="1" ht="16.5" thickTop="1" thickBot="1">
      <c r="A15" s="46"/>
      <c r="B15" s="922"/>
      <c r="C15" s="923"/>
      <c r="D15" s="14"/>
      <c r="E15" s="12" t="s">
        <v>647</v>
      </c>
      <c r="F15" s="13">
        <f>COUNTA(D17:D36)</f>
        <v>8</v>
      </c>
      <c r="G15" s="46"/>
      <c r="H15" s="926"/>
      <c r="I15" s="927"/>
      <c r="J15" s="32"/>
      <c r="K15" s="33" t="s">
        <v>647</v>
      </c>
      <c r="L15" s="34">
        <f>COUNTA(J17:J36)</f>
        <v>8</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677</v>
      </c>
      <c r="D17" s="84" t="s">
        <v>685</v>
      </c>
      <c r="E17" s="85" t="s">
        <v>737</v>
      </c>
      <c r="F17" s="278">
        <v>4.884259259259259E-4</v>
      </c>
      <c r="G17" s="285"/>
      <c r="H17" s="100" t="s">
        <v>632</v>
      </c>
      <c r="I17" s="83" t="s">
        <v>793</v>
      </c>
      <c r="J17" s="84" t="s">
        <v>1301</v>
      </c>
      <c r="K17" s="85" t="s">
        <v>679</v>
      </c>
      <c r="L17" s="281">
        <v>4.5023148148148152E-4</v>
      </c>
      <c r="M17" s="46"/>
      <c r="N17" s="286"/>
    </row>
    <row r="18" spans="1:14" s="3" customFormat="1">
      <c r="A18" s="46"/>
      <c r="B18" s="87" t="s">
        <v>633</v>
      </c>
      <c r="C18" s="88" t="s">
        <v>969</v>
      </c>
      <c r="D18" s="89" t="s">
        <v>697</v>
      </c>
      <c r="E18" s="90" t="s">
        <v>671</v>
      </c>
      <c r="F18" s="279">
        <v>5.1967592592592593E-4</v>
      </c>
      <c r="G18" s="285"/>
      <c r="H18" s="102" t="s">
        <v>633</v>
      </c>
      <c r="I18" s="88" t="s">
        <v>1172</v>
      </c>
      <c r="J18" s="89" t="s">
        <v>1302</v>
      </c>
      <c r="K18" s="90" t="s">
        <v>631</v>
      </c>
      <c r="L18" s="282">
        <v>5.4398148148148144E-4</v>
      </c>
      <c r="M18" s="46"/>
      <c r="N18" s="286"/>
    </row>
    <row r="19" spans="1:14" s="3" customFormat="1">
      <c r="A19" s="46"/>
      <c r="B19" s="92" t="s">
        <v>634</v>
      </c>
      <c r="C19" s="93" t="s">
        <v>830</v>
      </c>
      <c r="D19" s="94" t="s">
        <v>1318</v>
      </c>
      <c r="E19" s="95" t="s">
        <v>679</v>
      </c>
      <c r="F19" s="280">
        <v>5.4976851851851855E-4</v>
      </c>
      <c r="G19" s="285"/>
      <c r="H19" s="104" t="s">
        <v>634</v>
      </c>
      <c r="I19" s="93" t="s">
        <v>1116</v>
      </c>
      <c r="J19" s="94" t="s">
        <v>821</v>
      </c>
      <c r="K19" s="95" t="s">
        <v>631</v>
      </c>
      <c r="L19" s="283">
        <v>5.5555555555555556E-4</v>
      </c>
      <c r="M19" s="46"/>
      <c r="N19" s="286"/>
    </row>
    <row r="20" spans="1:14" s="3" customFormat="1">
      <c r="A20" s="46"/>
      <c r="B20" s="6" t="s">
        <v>635</v>
      </c>
      <c r="C20" s="7" t="s">
        <v>1308</v>
      </c>
      <c r="D20" s="8" t="s">
        <v>660</v>
      </c>
      <c r="E20" s="9" t="s">
        <v>631</v>
      </c>
      <c r="F20" s="17">
        <v>53.2</v>
      </c>
      <c r="G20" s="46"/>
      <c r="H20" s="26" t="s">
        <v>635</v>
      </c>
      <c r="I20" s="7" t="s">
        <v>793</v>
      </c>
      <c r="J20" s="8" t="s">
        <v>811</v>
      </c>
      <c r="K20" s="9" t="s">
        <v>631</v>
      </c>
      <c r="L20" s="27">
        <v>51.9</v>
      </c>
      <c r="M20" s="46"/>
    </row>
    <row r="21" spans="1:14" s="3" customFormat="1">
      <c r="A21" s="46"/>
      <c r="B21" s="6" t="s">
        <v>636</v>
      </c>
      <c r="C21" s="7" t="s">
        <v>1309</v>
      </c>
      <c r="D21" s="8" t="s">
        <v>1102</v>
      </c>
      <c r="E21" s="9" t="s">
        <v>631</v>
      </c>
      <c r="F21" s="17">
        <v>55.9</v>
      </c>
      <c r="G21" s="46"/>
      <c r="H21" s="26" t="s">
        <v>636</v>
      </c>
      <c r="I21" s="7" t="s">
        <v>812</v>
      </c>
      <c r="J21" s="8" t="s">
        <v>1303</v>
      </c>
      <c r="K21" s="9" t="s">
        <v>631</v>
      </c>
      <c r="L21" s="27">
        <v>54.6</v>
      </c>
      <c r="M21" s="46"/>
    </row>
    <row r="22" spans="1:14" s="3" customFormat="1">
      <c r="A22" s="46"/>
      <c r="B22" s="6" t="s">
        <v>637</v>
      </c>
      <c r="C22" s="7" t="s">
        <v>677</v>
      </c>
      <c r="D22" s="8" t="s">
        <v>1310</v>
      </c>
      <c r="E22" s="9" t="s">
        <v>659</v>
      </c>
      <c r="F22" s="17">
        <v>56.4</v>
      </c>
      <c r="G22" s="46"/>
      <c r="H22" s="26" t="s">
        <v>637</v>
      </c>
      <c r="I22" s="7" t="s">
        <v>785</v>
      </c>
      <c r="J22" s="8" t="s">
        <v>1305</v>
      </c>
      <c r="K22" s="9" t="s">
        <v>665</v>
      </c>
      <c r="L22" s="27">
        <v>61.8</v>
      </c>
      <c r="M22" s="46"/>
    </row>
    <row r="23" spans="1:14" s="3" customFormat="1">
      <c r="A23" s="46"/>
      <c r="B23" s="6" t="s">
        <v>638</v>
      </c>
      <c r="C23" s="7" t="s">
        <v>1311</v>
      </c>
      <c r="D23" s="8" t="s">
        <v>1110</v>
      </c>
      <c r="E23" s="9" t="s">
        <v>631</v>
      </c>
      <c r="F23" s="17">
        <v>62.6</v>
      </c>
      <c r="G23" s="46"/>
      <c r="H23" s="26" t="s">
        <v>638</v>
      </c>
      <c r="I23" s="7" t="s">
        <v>673</v>
      </c>
      <c r="J23" s="8" t="s">
        <v>1093</v>
      </c>
      <c r="K23" s="9" t="s">
        <v>631</v>
      </c>
      <c r="L23" s="27">
        <v>65.2</v>
      </c>
      <c r="M23" s="46"/>
    </row>
    <row r="24" spans="1:14" s="3" customFormat="1" ht="12.75" thickBot="1">
      <c r="A24" s="46"/>
      <c r="B24" s="6" t="s">
        <v>639</v>
      </c>
      <c r="C24" s="7" t="s">
        <v>1205</v>
      </c>
      <c r="D24" s="8" t="s">
        <v>1312</v>
      </c>
      <c r="E24" s="9" t="s">
        <v>954</v>
      </c>
      <c r="F24" s="17">
        <v>101.1</v>
      </c>
      <c r="G24" s="46"/>
      <c r="H24" s="26" t="s">
        <v>639</v>
      </c>
      <c r="I24" s="7" t="s">
        <v>1147</v>
      </c>
      <c r="J24" s="8" t="s">
        <v>1304</v>
      </c>
      <c r="K24" s="9" t="s">
        <v>954</v>
      </c>
      <c r="L24" s="27">
        <v>72.400000000000006</v>
      </c>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191"/>
      <c r="B38" s="915" t="s">
        <v>768</v>
      </c>
      <c r="C38" s="915"/>
      <c r="D38" s="191"/>
      <c r="E38" s="193" t="s">
        <v>627</v>
      </c>
      <c r="F38" s="902" t="s">
        <v>912</v>
      </c>
      <c r="G38" s="902"/>
      <c r="H38" s="902"/>
      <c r="I38" s="902"/>
      <c r="J38" s="35"/>
      <c r="K38" s="893" t="s">
        <v>627</v>
      </c>
      <c r="L38" s="893"/>
      <c r="M38" s="35"/>
    </row>
    <row r="39" spans="1:14" ht="5.25" customHeight="1" thickTop="1" thickBot="1">
      <c r="A39" s="35"/>
      <c r="B39" s="920" t="s">
        <v>623</v>
      </c>
      <c r="C39" s="921"/>
      <c r="D39" s="43"/>
      <c r="E39" s="44"/>
      <c r="F39" s="44"/>
      <c r="G39" s="35"/>
      <c r="H39" s="924" t="s">
        <v>654</v>
      </c>
      <c r="I39" s="925"/>
      <c r="J39" s="45"/>
      <c r="K39" s="45"/>
      <c r="L39" s="45"/>
      <c r="M39" s="35"/>
    </row>
    <row r="40" spans="1:14" s="3" customFormat="1" ht="16.5" thickTop="1" thickBot="1">
      <c r="A40" s="46"/>
      <c r="B40" s="922"/>
      <c r="C40" s="923"/>
      <c r="D40" s="14"/>
      <c r="E40" s="12" t="s">
        <v>647</v>
      </c>
      <c r="F40" s="13">
        <f>COUNTA(D42:D65)</f>
        <v>21</v>
      </c>
      <c r="G40" s="46"/>
      <c r="H40" s="926"/>
      <c r="I40" s="927"/>
      <c r="J40" s="32"/>
      <c r="K40" s="33" t="s">
        <v>647</v>
      </c>
      <c r="L40" s="34">
        <f>COUNTA(J42:J65)</f>
        <v>24</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1098</v>
      </c>
      <c r="D42" s="84" t="s">
        <v>977</v>
      </c>
      <c r="E42" s="85" t="s">
        <v>663</v>
      </c>
      <c r="F42" s="278">
        <v>1.0196759259259258E-3</v>
      </c>
      <c r="G42" s="285"/>
      <c r="H42" s="100" t="s">
        <v>632</v>
      </c>
      <c r="I42" s="83" t="s">
        <v>673</v>
      </c>
      <c r="J42" s="84" t="s">
        <v>1114</v>
      </c>
      <c r="K42" s="85" t="s">
        <v>946</v>
      </c>
      <c r="L42" s="281">
        <v>9.5023148148148159E-4</v>
      </c>
      <c r="M42" s="46"/>
      <c r="N42" s="286"/>
    </row>
    <row r="43" spans="1:14" s="3" customFormat="1">
      <c r="A43" s="46"/>
      <c r="B43" s="87" t="s">
        <v>633</v>
      </c>
      <c r="C43" s="88" t="s">
        <v>1101</v>
      </c>
      <c r="D43" s="89" t="s">
        <v>1313</v>
      </c>
      <c r="E43" s="90" t="s">
        <v>659</v>
      </c>
      <c r="F43" s="279">
        <v>1.0416666666666667E-3</v>
      </c>
      <c r="G43" s="285"/>
      <c r="H43" s="102" t="s">
        <v>633</v>
      </c>
      <c r="I43" s="88" t="s">
        <v>710</v>
      </c>
      <c r="J43" s="89" t="s">
        <v>797</v>
      </c>
      <c r="K43" s="90" t="s">
        <v>679</v>
      </c>
      <c r="L43" s="282">
        <v>9.710648148148149E-4</v>
      </c>
      <c r="M43" s="46"/>
      <c r="N43" s="286"/>
    </row>
    <row r="44" spans="1:14" s="3" customFormat="1">
      <c r="A44" s="46"/>
      <c r="B44" s="92" t="s">
        <v>634</v>
      </c>
      <c r="C44" s="93" t="s">
        <v>661</v>
      </c>
      <c r="D44" s="94" t="s">
        <v>1107</v>
      </c>
      <c r="E44" s="95" t="s">
        <v>631</v>
      </c>
      <c r="F44" s="280">
        <v>1.0532407407407407E-3</v>
      </c>
      <c r="G44" s="285"/>
      <c r="H44" s="104" t="s">
        <v>634</v>
      </c>
      <c r="I44" s="93" t="s">
        <v>1116</v>
      </c>
      <c r="J44" s="94" t="s">
        <v>814</v>
      </c>
      <c r="K44" s="95" t="s">
        <v>659</v>
      </c>
      <c r="L44" s="283">
        <v>9.930555555555554E-4</v>
      </c>
      <c r="M44" s="46"/>
      <c r="N44" s="286"/>
    </row>
    <row r="45" spans="1:14" s="3" customFormat="1">
      <c r="A45" s="46"/>
      <c r="B45" s="6" t="s">
        <v>635</v>
      </c>
      <c r="C45" s="7" t="s">
        <v>749</v>
      </c>
      <c r="D45" s="8" t="s">
        <v>1314</v>
      </c>
      <c r="E45" s="9" t="s">
        <v>631</v>
      </c>
      <c r="F45" s="17">
        <v>91.2</v>
      </c>
      <c r="G45" s="46"/>
      <c r="H45" s="26" t="s">
        <v>635</v>
      </c>
      <c r="I45" s="7" t="s">
        <v>708</v>
      </c>
      <c r="J45" s="8" t="s">
        <v>814</v>
      </c>
      <c r="K45" s="9" t="s">
        <v>665</v>
      </c>
      <c r="L45" s="27">
        <v>93</v>
      </c>
      <c r="M45" s="46"/>
    </row>
    <row r="46" spans="1:14" s="3" customFormat="1">
      <c r="A46" s="46"/>
      <c r="B46" s="6" t="s">
        <v>636</v>
      </c>
      <c r="C46" s="7" t="s">
        <v>830</v>
      </c>
      <c r="D46" s="8" t="s">
        <v>922</v>
      </c>
      <c r="E46" s="9" t="s">
        <v>679</v>
      </c>
      <c r="F46" s="17">
        <v>91.3</v>
      </c>
      <c r="G46" s="46"/>
      <c r="H46" s="26" t="s">
        <v>636</v>
      </c>
      <c r="I46" s="7" t="s">
        <v>963</v>
      </c>
      <c r="J46" s="8" t="s">
        <v>964</v>
      </c>
      <c r="K46" s="9" t="s">
        <v>631</v>
      </c>
      <c r="L46" s="27">
        <v>93.5</v>
      </c>
      <c r="M46" s="46"/>
    </row>
    <row r="47" spans="1:14" s="3" customFormat="1">
      <c r="A47" s="46"/>
      <c r="B47" s="6" t="s">
        <v>637</v>
      </c>
      <c r="C47" s="7" t="s">
        <v>1315</v>
      </c>
      <c r="D47" s="8" t="s">
        <v>1316</v>
      </c>
      <c r="E47" s="9" t="s">
        <v>753</v>
      </c>
      <c r="F47" s="17">
        <v>92</v>
      </c>
      <c r="G47" s="46"/>
      <c r="H47" s="26" t="s">
        <v>637</v>
      </c>
      <c r="I47" s="7" t="s">
        <v>1237</v>
      </c>
      <c r="J47" s="8" t="s">
        <v>1326</v>
      </c>
      <c r="K47" s="9" t="s">
        <v>679</v>
      </c>
      <c r="L47" s="27">
        <v>94.9</v>
      </c>
      <c r="M47" s="46"/>
    </row>
    <row r="48" spans="1:14" s="3" customFormat="1">
      <c r="A48" s="46"/>
      <c r="B48" s="6" t="s">
        <v>638</v>
      </c>
      <c r="C48" s="7" t="s">
        <v>698</v>
      </c>
      <c r="D48" s="8" t="s">
        <v>1099</v>
      </c>
      <c r="E48" s="9" t="s">
        <v>631</v>
      </c>
      <c r="F48" s="17">
        <v>92.5</v>
      </c>
      <c r="G48" s="46"/>
      <c r="H48" s="26" t="s">
        <v>638</v>
      </c>
      <c r="I48" s="7" t="s">
        <v>844</v>
      </c>
      <c r="J48" s="8" t="s">
        <v>1327</v>
      </c>
      <c r="K48" s="9" t="s">
        <v>659</v>
      </c>
      <c r="L48" s="27">
        <v>96.5</v>
      </c>
      <c r="M48" s="46"/>
    </row>
    <row r="49" spans="1:13" s="3" customFormat="1">
      <c r="A49" s="46"/>
      <c r="B49" s="6" t="s">
        <v>639</v>
      </c>
      <c r="C49" s="7" t="s">
        <v>629</v>
      </c>
      <c r="D49" s="8" t="s">
        <v>664</v>
      </c>
      <c r="E49" s="9" t="s">
        <v>665</v>
      </c>
      <c r="F49" s="17">
        <v>93</v>
      </c>
      <c r="G49" s="46"/>
      <c r="H49" s="26" t="s">
        <v>639</v>
      </c>
      <c r="I49" s="7" t="s">
        <v>1333</v>
      </c>
      <c r="J49" s="8" t="s">
        <v>1334</v>
      </c>
      <c r="K49" s="9" t="s">
        <v>659</v>
      </c>
      <c r="L49" s="27">
        <v>97.1</v>
      </c>
      <c r="M49" s="46"/>
    </row>
    <row r="50" spans="1:13" s="3" customFormat="1">
      <c r="A50" s="46"/>
      <c r="B50" s="6" t="s">
        <v>640</v>
      </c>
      <c r="C50" s="7" t="s">
        <v>1317</v>
      </c>
      <c r="D50" s="8" t="s">
        <v>1318</v>
      </c>
      <c r="E50" s="9" t="s">
        <v>679</v>
      </c>
      <c r="F50" s="17">
        <v>94.1</v>
      </c>
      <c r="G50" s="46"/>
      <c r="H50" s="26" t="s">
        <v>640</v>
      </c>
      <c r="I50" s="7" t="s">
        <v>708</v>
      </c>
      <c r="J50" s="8" t="s">
        <v>821</v>
      </c>
      <c r="K50" s="9" t="s">
        <v>679</v>
      </c>
      <c r="L50" s="27">
        <v>97.5</v>
      </c>
      <c r="M50" s="46"/>
    </row>
    <row r="51" spans="1:13" s="3" customFormat="1">
      <c r="A51" s="46"/>
      <c r="B51" s="6" t="s">
        <v>641</v>
      </c>
      <c r="C51" s="7" t="s">
        <v>629</v>
      </c>
      <c r="D51" s="8" t="s">
        <v>1103</v>
      </c>
      <c r="E51" s="9" t="s">
        <v>631</v>
      </c>
      <c r="F51" s="17">
        <v>94.8</v>
      </c>
      <c r="G51" s="46"/>
      <c r="H51" s="26" t="s">
        <v>641</v>
      </c>
      <c r="I51" s="7" t="s">
        <v>711</v>
      </c>
      <c r="J51" s="8" t="s">
        <v>1328</v>
      </c>
      <c r="K51" s="9" t="s">
        <v>665</v>
      </c>
      <c r="L51" s="27">
        <v>98.7</v>
      </c>
      <c r="M51" s="46"/>
    </row>
    <row r="52" spans="1:13" s="3" customFormat="1">
      <c r="A52" s="46"/>
      <c r="B52" s="6" t="s">
        <v>642</v>
      </c>
      <c r="C52" s="7" t="s">
        <v>966</v>
      </c>
      <c r="D52" s="8" t="s">
        <v>965</v>
      </c>
      <c r="E52" s="9" t="s">
        <v>679</v>
      </c>
      <c r="F52" s="17">
        <v>96.1</v>
      </c>
      <c r="G52" s="46"/>
      <c r="H52" s="26" t="s">
        <v>642</v>
      </c>
      <c r="I52" s="7" t="s">
        <v>673</v>
      </c>
      <c r="J52" s="8" t="s">
        <v>841</v>
      </c>
      <c r="K52" s="9" t="s">
        <v>631</v>
      </c>
      <c r="L52" s="27">
        <v>99.1</v>
      </c>
      <c r="M52" s="46"/>
    </row>
    <row r="53" spans="1:13" s="3" customFormat="1">
      <c r="A53" s="46"/>
      <c r="B53" s="6" t="s">
        <v>643</v>
      </c>
      <c r="C53" s="7" t="s">
        <v>833</v>
      </c>
      <c r="D53" s="8" t="s">
        <v>1207</v>
      </c>
      <c r="E53" s="9" t="s">
        <v>631</v>
      </c>
      <c r="F53" s="17">
        <v>96.8</v>
      </c>
      <c r="G53" s="46"/>
      <c r="H53" s="26" t="s">
        <v>643</v>
      </c>
      <c r="I53" s="7" t="s">
        <v>742</v>
      </c>
      <c r="J53" s="8" t="s">
        <v>1125</v>
      </c>
      <c r="K53" s="9" t="s">
        <v>665</v>
      </c>
      <c r="L53" s="27">
        <v>103.8</v>
      </c>
      <c r="M53" s="46"/>
    </row>
    <row r="54" spans="1:13" s="3" customFormat="1">
      <c r="A54" s="46"/>
      <c r="B54" s="6" t="s">
        <v>644</v>
      </c>
      <c r="C54" s="7" t="s">
        <v>1087</v>
      </c>
      <c r="D54" s="8" t="s">
        <v>1088</v>
      </c>
      <c r="E54" s="9" t="s">
        <v>659</v>
      </c>
      <c r="F54" s="17">
        <v>100</v>
      </c>
      <c r="G54" s="46"/>
      <c r="H54" s="26" t="s">
        <v>644</v>
      </c>
      <c r="I54" s="7" t="s">
        <v>731</v>
      </c>
      <c r="J54" s="8" t="s">
        <v>1329</v>
      </c>
      <c r="K54" s="9" t="s">
        <v>665</v>
      </c>
      <c r="L54" s="27">
        <v>104.6</v>
      </c>
      <c r="M54" s="46"/>
    </row>
    <row r="55" spans="1:13" s="3" customFormat="1">
      <c r="A55" s="46"/>
      <c r="B55" s="6" t="s">
        <v>645</v>
      </c>
      <c r="C55" s="7" t="s">
        <v>1319</v>
      </c>
      <c r="D55" s="8" t="s">
        <v>1320</v>
      </c>
      <c r="E55" s="9" t="s">
        <v>631</v>
      </c>
      <c r="F55" s="17">
        <v>103</v>
      </c>
      <c r="G55" s="46"/>
      <c r="H55" s="26" t="s">
        <v>645</v>
      </c>
      <c r="I55" s="7" t="s">
        <v>1062</v>
      </c>
      <c r="J55" s="8" t="s">
        <v>1091</v>
      </c>
      <c r="K55" s="9" t="s">
        <v>631</v>
      </c>
      <c r="L55" s="27">
        <v>105.2</v>
      </c>
      <c r="M55" s="46"/>
    </row>
    <row r="56" spans="1:13" s="3" customFormat="1">
      <c r="A56" s="46"/>
      <c r="B56" s="6" t="s">
        <v>648</v>
      </c>
      <c r="C56" s="7" t="s">
        <v>680</v>
      </c>
      <c r="D56" s="8" t="s">
        <v>1321</v>
      </c>
      <c r="E56" s="9" t="s">
        <v>631</v>
      </c>
      <c r="F56" s="17">
        <v>110</v>
      </c>
      <c r="G56" s="46"/>
      <c r="H56" s="26" t="s">
        <v>648</v>
      </c>
      <c r="I56" s="7" t="s">
        <v>812</v>
      </c>
      <c r="J56" s="8" t="s">
        <v>821</v>
      </c>
      <c r="K56" s="9" t="s">
        <v>631</v>
      </c>
      <c r="L56" s="27">
        <v>106</v>
      </c>
      <c r="M56" s="46"/>
    </row>
    <row r="57" spans="1:13" s="3" customFormat="1">
      <c r="A57" s="46"/>
      <c r="B57" s="6" t="s">
        <v>649</v>
      </c>
      <c r="C57" s="7" t="s">
        <v>690</v>
      </c>
      <c r="D57" s="8" t="s">
        <v>1322</v>
      </c>
      <c r="E57" s="9" t="s">
        <v>631</v>
      </c>
      <c r="F57" s="17">
        <v>112</v>
      </c>
      <c r="G57" s="46"/>
      <c r="H57" s="26" t="s">
        <v>649</v>
      </c>
      <c r="I57" s="7" t="s">
        <v>669</v>
      </c>
      <c r="J57" s="8" t="s">
        <v>1335</v>
      </c>
      <c r="K57" s="9" t="s">
        <v>631</v>
      </c>
      <c r="L57" s="27">
        <v>108.7</v>
      </c>
      <c r="M57" s="46"/>
    </row>
    <row r="58" spans="1:13" s="3" customFormat="1">
      <c r="A58" s="46"/>
      <c r="B58" s="6" t="s">
        <v>650</v>
      </c>
      <c r="C58" s="7" t="s">
        <v>1111</v>
      </c>
      <c r="D58" s="8" t="s">
        <v>1112</v>
      </c>
      <c r="E58" s="9" t="s">
        <v>631</v>
      </c>
      <c r="F58" s="17">
        <v>117</v>
      </c>
      <c r="G58" s="46"/>
      <c r="H58" s="26" t="s">
        <v>650</v>
      </c>
      <c r="I58" s="7" t="s">
        <v>785</v>
      </c>
      <c r="J58" s="8" t="s">
        <v>964</v>
      </c>
      <c r="K58" s="9" t="s">
        <v>631</v>
      </c>
      <c r="L58" s="27">
        <v>109.1</v>
      </c>
      <c r="M58" s="46"/>
    </row>
    <row r="59" spans="1:13" s="3" customFormat="1">
      <c r="A59" s="46"/>
      <c r="B59" s="6" t="s">
        <v>651</v>
      </c>
      <c r="C59" s="7" t="s">
        <v>677</v>
      </c>
      <c r="D59" s="8" t="s">
        <v>1323</v>
      </c>
      <c r="E59" s="9" t="s">
        <v>631</v>
      </c>
      <c r="F59" s="17">
        <v>129</v>
      </c>
      <c r="G59" s="46"/>
      <c r="H59" s="26" t="s">
        <v>651</v>
      </c>
      <c r="I59" s="7" t="s">
        <v>731</v>
      </c>
      <c r="J59" s="8" t="s">
        <v>1327</v>
      </c>
      <c r="K59" s="9" t="s">
        <v>659</v>
      </c>
      <c r="L59" s="27">
        <v>112.4</v>
      </c>
      <c r="M59" s="46"/>
    </row>
    <row r="60" spans="1:13" s="3" customFormat="1">
      <c r="A60" s="46"/>
      <c r="B60" s="6" t="s">
        <v>652</v>
      </c>
      <c r="C60" s="7" t="s">
        <v>629</v>
      </c>
      <c r="D60" s="8" t="s">
        <v>1310</v>
      </c>
      <c r="E60" s="9" t="s">
        <v>659</v>
      </c>
      <c r="F60" s="17">
        <v>135</v>
      </c>
      <c r="G60" s="46"/>
      <c r="H60" s="26" t="s">
        <v>652</v>
      </c>
      <c r="I60" s="7" t="s">
        <v>1121</v>
      </c>
      <c r="J60" s="8" t="s">
        <v>672</v>
      </c>
      <c r="K60" s="9" t="s">
        <v>631</v>
      </c>
      <c r="L60" s="27">
        <v>113.3</v>
      </c>
      <c r="M60" s="46"/>
    </row>
    <row r="61" spans="1:13" s="3" customFormat="1">
      <c r="A61" s="46"/>
      <c r="B61" s="6" t="s">
        <v>653</v>
      </c>
      <c r="C61" s="7" t="s">
        <v>1324</v>
      </c>
      <c r="D61" s="8" t="s">
        <v>1325</v>
      </c>
      <c r="E61" s="9" t="s">
        <v>631</v>
      </c>
      <c r="F61" s="17">
        <v>143</v>
      </c>
      <c r="G61" s="46"/>
      <c r="H61" s="26" t="s">
        <v>653</v>
      </c>
      <c r="I61" s="7" t="s">
        <v>819</v>
      </c>
      <c r="J61" s="8" t="s">
        <v>1330</v>
      </c>
      <c r="K61" s="9" t="s">
        <v>631</v>
      </c>
      <c r="L61" s="27">
        <v>114.5</v>
      </c>
      <c r="M61" s="46"/>
    </row>
    <row r="62" spans="1:13" s="3" customFormat="1">
      <c r="A62" s="46"/>
      <c r="B62" s="6" t="s">
        <v>901</v>
      </c>
      <c r="C62" s="7" t="s">
        <v>925</v>
      </c>
      <c r="D62" s="8" t="s">
        <v>685</v>
      </c>
      <c r="E62" s="9" t="s">
        <v>659</v>
      </c>
      <c r="F62" s="17">
        <v>160</v>
      </c>
      <c r="G62" s="46"/>
      <c r="H62" s="26" t="s">
        <v>901</v>
      </c>
      <c r="I62" s="7" t="s">
        <v>742</v>
      </c>
      <c r="J62" s="8" t="s">
        <v>1330</v>
      </c>
      <c r="K62" s="9" t="s">
        <v>631</v>
      </c>
      <c r="L62" s="27">
        <v>116.6</v>
      </c>
      <c r="M62" s="46"/>
    </row>
    <row r="63" spans="1:13" s="3" customFormat="1" ht="12.75">
      <c r="A63" s="46"/>
      <c r="B63" s="6"/>
      <c r="C63" s="7"/>
      <c r="D63" s="21"/>
      <c r="E63" s="9"/>
      <c r="F63" s="17"/>
      <c r="G63" s="46"/>
      <c r="H63" s="26" t="s">
        <v>902</v>
      </c>
      <c r="I63" s="7" t="s">
        <v>1331</v>
      </c>
      <c r="J63" s="8" t="s">
        <v>827</v>
      </c>
      <c r="K63" s="9" t="s">
        <v>671</v>
      </c>
      <c r="L63" s="27">
        <v>117.9</v>
      </c>
      <c r="M63" s="46"/>
    </row>
    <row r="64" spans="1:13" s="3" customFormat="1" ht="12.75">
      <c r="A64" s="46"/>
      <c r="B64" s="6"/>
      <c r="C64" s="7"/>
      <c r="D64" s="21"/>
      <c r="E64" s="9"/>
      <c r="F64" s="17"/>
      <c r="G64" s="46"/>
      <c r="H64" s="26" t="s">
        <v>903</v>
      </c>
      <c r="I64" s="7" t="s">
        <v>669</v>
      </c>
      <c r="J64" s="8" t="s">
        <v>1119</v>
      </c>
      <c r="K64" s="9" t="s">
        <v>631</v>
      </c>
      <c r="L64" s="27">
        <v>135.4</v>
      </c>
      <c r="M64" s="46"/>
    </row>
    <row r="65" spans="1:14" s="3" customFormat="1" ht="13.5" thickBot="1">
      <c r="A65" s="46"/>
      <c r="B65" s="19"/>
      <c r="C65" s="10"/>
      <c r="D65" s="22"/>
      <c r="E65" s="11"/>
      <c r="F65" s="18"/>
      <c r="G65" s="46"/>
      <c r="H65" s="26" t="s">
        <v>904</v>
      </c>
      <c r="I65" s="7" t="s">
        <v>708</v>
      </c>
      <c r="J65" s="8" t="s">
        <v>1332</v>
      </c>
      <c r="K65" s="30" t="s">
        <v>631</v>
      </c>
      <c r="L65" s="31">
        <v>138.4</v>
      </c>
      <c r="M65" s="46"/>
    </row>
    <row r="66" spans="1:14" s="3" customFormat="1" ht="12.75" thickTop="1">
      <c r="A66" s="46"/>
      <c r="B66" s="47"/>
      <c r="C66" s="47"/>
      <c r="D66" s="47"/>
      <c r="E66" s="47"/>
      <c r="F66" s="47"/>
      <c r="G66" s="46"/>
      <c r="H66" s="48"/>
      <c r="I66" s="48"/>
      <c r="J66" s="48"/>
      <c r="K66" s="48"/>
      <c r="L66" s="48"/>
      <c r="M66" s="46"/>
    </row>
    <row r="67" spans="1:14" ht="24" customHeight="1" thickBot="1">
      <c r="A67" s="35"/>
      <c r="B67" s="893" t="s">
        <v>769</v>
      </c>
      <c r="C67" s="893"/>
      <c r="D67" s="35"/>
      <c r="E67" s="193" t="s">
        <v>627</v>
      </c>
      <c r="F67" s="902" t="s">
        <v>676</v>
      </c>
      <c r="G67" s="902"/>
      <c r="H67" s="902"/>
      <c r="I67" s="902"/>
      <c r="J67" s="35"/>
      <c r="K67" s="893" t="s">
        <v>713</v>
      </c>
      <c r="L67" s="893"/>
      <c r="M67" s="35"/>
    </row>
    <row r="68" spans="1:14" ht="5.25" customHeight="1" thickTop="1" thickBot="1">
      <c r="A68" s="35"/>
      <c r="B68" s="894" t="s">
        <v>623</v>
      </c>
      <c r="C68" s="895"/>
      <c r="D68" s="43"/>
      <c r="E68" s="44"/>
      <c r="F68" s="44"/>
      <c r="G68" s="35"/>
      <c r="H68" s="898" t="s">
        <v>654</v>
      </c>
      <c r="I68" s="899"/>
      <c r="J68" s="45"/>
      <c r="K68" s="45"/>
      <c r="L68" s="45"/>
      <c r="M68" s="35"/>
    </row>
    <row r="69" spans="1:14" s="3" customFormat="1" ht="16.5" thickTop="1" thickBot="1">
      <c r="A69" s="46"/>
      <c r="B69" s="896"/>
      <c r="C69" s="897"/>
      <c r="D69" s="14"/>
      <c r="E69" s="12" t="s">
        <v>647</v>
      </c>
      <c r="F69" s="13">
        <f>COUNTA(D71:D100)</f>
        <v>19</v>
      </c>
      <c r="G69" s="46"/>
      <c r="H69" s="900"/>
      <c r="I69" s="901"/>
      <c r="J69" s="32"/>
      <c r="K69" s="33" t="s">
        <v>647</v>
      </c>
      <c r="L69" s="34">
        <f>COUNTA(J71:J100)</f>
        <v>29</v>
      </c>
      <c r="M69" s="46"/>
    </row>
    <row r="70" spans="1:14" s="3" customFormat="1">
      <c r="A70" s="46"/>
      <c r="B70" s="15" t="s">
        <v>628</v>
      </c>
      <c r="C70" s="16" t="s">
        <v>624</v>
      </c>
      <c r="D70" s="4" t="s">
        <v>625</v>
      </c>
      <c r="E70" s="4" t="s">
        <v>626</v>
      </c>
      <c r="F70" s="5" t="s">
        <v>646</v>
      </c>
      <c r="G70" s="46"/>
      <c r="H70" s="24" t="s">
        <v>628</v>
      </c>
      <c r="I70" s="23" t="s">
        <v>624</v>
      </c>
      <c r="J70" s="4" t="s">
        <v>625</v>
      </c>
      <c r="K70" s="4" t="s">
        <v>626</v>
      </c>
      <c r="L70" s="25" t="s">
        <v>646</v>
      </c>
      <c r="M70" s="46"/>
    </row>
    <row r="71" spans="1:14" s="3" customFormat="1">
      <c r="A71" s="46"/>
      <c r="B71" s="82" t="s">
        <v>632</v>
      </c>
      <c r="C71" s="83" t="s">
        <v>1336</v>
      </c>
      <c r="D71" s="84" t="s">
        <v>1337</v>
      </c>
      <c r="E71" s="85" t="s">
        <v>753</v>
      </c>
      <c r="F71" s="278">
        <v>9.2361111111111116E-4</v>
      </c>
      <c r="G71" s="285"/>
      <c r="H71" s="100" t="s">
        <v>632</v>
      </c>
      <c r="I71" s="83" t="s">
        <v>666</v>
      </c>
      <c r="J71" s="84" t="s">
        <v>852</v>
      </c>
      <c r="K71" s="85" t="s">
        <v>663</v>
      </c>
      <c r="L71" s="281">
        <v>1.7037037037037036E-3</v>
      </c>
      <c r="M71" s="46"/>
      <c r="N71" s="286"/>
    </row>
    <row r="72" spans="1:14" s="3" customFormat="1">
      <c r="A72" s="46"/>
      <c r="B72" s="87" t="s">
        <v>633</v>
      </c>
      <c r="C72" s="88" t="s">
        <v>974</v>
      </c>
      <c r="D72" s="89" t="s">
        <v>1173</v>
      </c>
      <c r="E72" s="90" t="s">
        <v>931</v>
      </c>
      <c r="F72" s="279">
        <v>9.3634259259259267E-4</v>
      </c>
      <c r="G72" s="285"/>
      <c r="H72" s="102" t="s">
        <v>633</v>
      </c>
      <c r="I72" s="88" t="s">
        <v>812</v>
      </c>
      <c r="J72" s="89" t="s">
        <v>809</v>
      </c>
      <c r="K72" s="90" t="s">
        <v>659</v>
      </c>
      <c r="L72" s="282">
        <v>1.7233796296296294E-3</v>
      </c>
      <c r="M72" s="46"/>
      <c r="N72" s="286"/>
    </row>
    <row r="73" spans="1:14" s="3" customFormat="1">
      <c r="A73" s="46"/>
      <c r="B73" s="92" t="s">
        <v>634</v>
      </c>
      <c r="C73" s="93" t="s">
        <v>682</v>
      </c>
      <c r="D73" s="94" t="s">
        <v>748</v>
      </c>
      <c r="E73" s="95" t="s">
        <v>631</v>
      </c>
      <c r="F73" s="280">
        <v>9.4212962962962968E-4</v>
      </c>
      <c r="G73" s="285"/>
      <c r="H73" s="104" t="s">
        <v>634</v>
      </c>
      <c r="I73" s="93" t="s">
        <v>1346</v>
      </c>
      <c r="J73" s="94" t="s">
        <v>1211</v>
      </c>
      <c r="K73" s="95" t="s">
        <v>931</v>
      </c>
      <c r="L73" s="283">
        <v>1.7592592592592592E-3</v>
      </c>
      <c r="M73" s="46"/>
      <c r="N73" s="286"/>
    </row>
    <row r="74" spans="1:14" s="3" customFormat="1" ht="11.25" customHeight="1">
      <c r="A74" s="46"/>
      <c r="B74" s="6" t="s">
        <v>635</v>
      </c>
      <c r="C74" s="7" t="s">
        <v>830</v>
      </c>
      <c r="D74" s="8" t="s">
        <v>811</v>
      </c>
      <c r="E74" s="9" t="s">
        <v>931</v>
      </c>
      <c r="F74" s="17">
        <v>84.8</v>
      </c>
      <c r="G74" s="46"/>
      <c r="H74" s="104" t="s">
        <v>634</v>
      </c>
      <c r="I74" s="93" t="s">
        <v>1117</v>
      </c>
      <c r="J74" s="94" t="s">
        <v>1313</v>
      </c>
      <c r="K74" s="95" t="s">
        <v>659</v>
      </c>
      <c r="L74" s="283">
        <v>1.7592592592592592E-3</v>
      </c>
      <c r="M74" s="46"/>
    </row>
    <row r="75" spans="1:14" s="3" customFormat="1" ht="11.25" customHeight="1">
      <c r="A75" s="46"/>
      <c r="B75" s="6" t="s">
        <v>636</v>
      </c>
      <c r="C75" s="7" t="s">
        <v>692</v>
      </c>
      <c r="D75" s="8" t="s">
        <v>1301</v>
      </c>
      <c r="E75" s="9" t="s">
        <v>679</v>
      </c>
      <c r="F75" s="17">
        <v>89.1</v>
      </c>
      <c r="G75" s="46"/>
      <c r="H75" s="26" t="s">
        <v>635</v>
      </c>
      <c r="I75" s="7" t="s">
        <v>866</v>
      </c>
      <c r="J75" s="8" t="s">
        <v>811</v>
      </c>
      <c r="K75" s="9" t="s">
        <v>931</v>
      </c>
      <c r="L75" s="27">
        <v>156.1</v>
      </c>
      <c r="M75" s="46"/>
    </row>
    <row r="76" spans="1:14" s="3" customFormat="1" ht="11.25" customHeight="1">
      <c r="A76" s="46"/>
      <c r="B76" s="6" t="s">
        <v>637</v>
      </c>
      <c r="C76" s="7" t="s">
        <v>1338</v>
      </c>
      <c r="D76" s="8" t="s">
        <v>1034</v>
      </c>
      <c r="E76" s="9" t="s">
        <v>834</v>
      </c>
      <c r="F76" s="17">
        <v>92.2</v>
      </c>
      <c r="G76" s="46"/>
      <c r="H76" s="26" t="s">
        <v>636</v>
      </c>
      <c r="I76" s="7" t="s">
        <v>707</v>
      </c>
      <c r="J76" s="8" t="s">
        <v>850</v>
      </c>
      <c r="K76" s="9" t="s">
        <v>931</v>
      </c>
      <c r="L76" s="27">
        <v>159.69999999999999</v>
      </c>
      <c r="M76" s="46"/>
    </row>
    <row r="77" spans="1:14" s="3" customFormat="1" ht="11.25" customHeight="1">
      <c r="A77" s="46"/>
      <c r="B77" s="6" t="s">
        <v>638</v>
      </c>
      <c r="C77" s="7" t="s">
        <v>689</v>
      </c>
      <c r="D77" s="8" t="s">
        <v>1339</v>
      </c>
      <c r="E77" s="9" t="s">
        <v>665</v>
      </c>
      <c r="F77" s="17">
        <v>92.7</v>
      </c>
      <c r="G77" s="46"/>
      <c r="H77" s="26" t="s">
        <v>637</v>
      </c>
      <c r="I77" s="7" t="s">
        <v>707</v>
      </c>
      <c r="J77" s="8" t="s">
        <v>852</v>
      </c>
      <c r="K77" s="9" t="s">
        <v>931</v>
      </c>
      <c r="L77" s="27">
        <v>160.30000000000001</v>
      </c>
      <c r="M77" s="46"/>
    </row>
    <row r="78" spans="1:14" s="3" customFormat="1" ht="11.25" customHeight="1">
      <c r="A78" s="46"/>
      <c r="B78" s="6" t="s">
        <v>639</v>
      </c>
      <c r="C78" s="7" t="s">
        <v>966</v>
      </c>
      <c r="D78" s="8" t="s">
        <v>1340</v>
      </c>
      <c r="E78" s="9" t="s">
        <v>931</v>
      </c>
      <c r="F78" s="17">
        <v>93.6</v>
      </c>
      <c r="G78" s="46"/>
      <c r="H78" s="26" t="s">
        <v>638</v>
      </c>
      <c r="I78" s="7" t="s">
        <v>818</v>
      </c>
      <c r="J78" s="8" t="s">
        <v>1347</v>
      </c>
      <c r="K78" s="9" t="s">
        <v>753</v>
      </c>
      <c r="L78" s="27">
        <v>161.1</v>
      </c>
      <c r="M78" s="46"/>
    </row>
    <row r="79" spans="1:14" s="3" customFormat="1" ht="11.25" customHeight="1">
      <c r="A79" s="46"/>
      <c r="B79" s="6" t="s">
        <v>640</v>
      </c>
      <c r="C79" s="7" t="s">
        <v>966</v>
      </c>
      <c r="D79" s="8" t="s">
        <v>1314</v>
      </c>
      <c r="E79" s="9" t="s">
        <v>631</v>
      </c>
      <c r="F79" s="17">
        <v>94.2</v>
      </c>
      <c r="G79" s="46"/>
      <c r="H79" s="26" t="s">
        <v>639</v>
      </c>
      <c r="I79" s="7" t="s">
        <v>707</v>
      </c>
      <c r="J79" s="8" t="s">
        <v>823</v>
      </c>
      <c r="K79" s="9" t="s">
        <v>945</v>
      </c>
      <c r="L79" s="27">
        <v>161.6</v>
      </c>
      <c r="M79" s="46"/>
    </row>
    <row r="80" spans="1:14" s="3" customFormat="1" ht="11.25" customHeight="1">
      <c r="A80" s="46"/>
      <c r="B80" s="6" t="s">
        <v>641</v>
      </c>
      <c r="C80" s="7" t="s">
        <v>1341</v>
      </c>
      <c r="D80" s="8" t="s">
        <v>1342</v>
      </c>
      <c r="E80" s="9" t="s">
        <v>753</v>
      </c>
      <c r="F80" s="17">
        <v>95.8</v>
      </c>
      <c r="G80" s="46"/>
      <c r="H80" s="26" t="s">
        <v>640</v>
      </c>
      <c r="I80" s="7" t="s">
        <v>707</v>
      </c>
      <c r="J80" s="8" t="s">
        <v>1334</v>
      </c>
      <c r="K80" s="9" t="s">
        <v>659</v>
      </c>
      <c r="L80" s="27">
        <v>163.4</v>
      </c>
      <c r="M80" s="46"/>
    </row>
    <row r="81" spans="1:13" s="3" customFormat="1" ht="11.25" customHeight="1">
      <c r="A81" s="46"/>
      <c r="B81" s="6" t="s">
        <v>642</v>
      </c>
      <c r="C81" s="7" t="s">
        <v>1343</v>
      </c>
      <c r="D81" s="8" t="s">
        <v>811</v>
      </c>
      <c r="E81" s="9" t="s">
        <v>931</v>
      </c>
      <c r="F81" s="17">
        <v>97.4</v>
      </c>
      <c r="G81" s="46"/>
      <c r="H81" s="26" t="s">
        <v>641</v>
      </c>
      <c r="I81" s="7" t="s">
        <v>1117</v>
      </c>
      <c r="J81" s="8" t="s">
        <v>852</v>
      </c>
      <c r="K81" s="9" t="s">
        <v>931</v>
      </c>
      <c r="L81" s="27">
        <v>165.3</v>
      </c>
      <c r="M81" s="46"/>
    </row>
    <row r="82" spans="1:13" s="3" customFormat="1" ht="11.25" customHeight="1">
      <c r="A82" s="46"/>
      <c r="B82" s="6" t="s">
        <v>643</v>
      </c>
      <c r="C82" s="7" t="s">
        <v>682</v>
      </c>
      <c r="D82" s="8" t="s">
        <v>1109</v>
      </c>
      <c r="E82" s="9" t="s">
        <v>631</v>
      </c>
      <c r="F82" s="17">
        <v>98.1</v>
      </c>
      <c r="G82" s="46"/>
      <c r="H82" s="26" t="s">
        <v>642</v>
      </c>
      <c r="I82" s="7" t="s">
        <v>1348</v>
      </c>
      <c r="J82" s="8" t="s">
        <v>877</v>
      </c>
      <c r="K82" s="9" t="s">
        <v>931</v>
      </c>
      <c r="L82" s="27">
        <v>166.2</v>
      </c>
      <c r="M82" s="46"/>
    </row>
    <row r="83" spans="1:13" s="3" customFormat="1" ht="11.25" customHeight="1">
      <c r="A83" s="46"/>
      <c r="B83" s="6" t="s">
        <v>644</v>
      </c>
      <c r="C83" s="7" t="s">
        <v>629</v>
      </c>
      <c r="D83" s="8" t="s">
        <v>1344</v>
      </c>
      <c r="E83" s="9" t="s">
        <v>753</v>
      </c>
      <c r="F83" s="17">
        <v>98.6</v>
      </c>
      <c r="G83" s="46"/>
      <c r="H83" s="26" t="s">
        <v>643</v>
      </c>
      <c r="I83" s="7" t="s">
        <v>1244</v>
      </c>
      <c r="J83" s="8" t="s">
        <v>821</v>
      </c>
      <c r="K83" s="9" t="s">
        <v>1356</v>
      </c>
      <c r="L83" s="27">
        <v>167.5</v>
      </c>
      <c r="M83" s="46"/>
    </row>
    <row r="84" spans="1:13" s="3" customFormat="1" ht="11.25" customHeight="1">
      <c r="A84" s="46"/>
      <c r="B84" s="6" t="s">
        <v>645</v>
      </c>
      <c r="C84" s="7" t="s">
        <v>1345</v>
      </c>
      <c r="D84" s="8" t="s">
        <v>1109</v>
      </c>
      <c r="E84" s="9" t="s">
        <v>631</v>
      </c>
      <c r="F84" s="17">
        <v>98.9</v>
      </c>
      <c r="G84" s="46"/>
      <c r="H84" s="26" t="s">
        <v>644</v>
      </c>
      <c r="I84" s="7" t="s">
        <v>873</v>
      </c>
      <c r="J84" s="8" t="s">
        <v>1150</v>
      </c>
      <c r="K84" s="9" t="s">
        <v>665</v>
      </c>
      <c r="L84" s="27">
        <v>167.9</v>
      </c>
      <c r="M84" s="46"/>
    </row>
    <row r="85" spans="1:13" s="3" customFormat="1" ht="11.25" customHeight="1">
      <c r="A85" s="46"/>
      <c r="B85" s="6" t="s">
        <v>648</v>
      </c>
      <c r="C85" s="7" t="s">
        <v>975</v>
      </c>
      <c r="D85" s="8" t="s">
        <v>976</v>
      </c>
      <c r="E85" s="9" t="s">
        <v>753</v>
      </c>
      <c r="F85" s="17">
        <v>100.2</v>
      </c>
      <c r="G85" s="46"/>
      <c r="H85" s="26" t="s">
        <v>645</v>
      </c>
      <c r="I85" s="7" t="s">
        <v>1060</v>
      </c>
      <c r="J85" s="8" t="s">
        <v>1125</v>
      </c>
      <c r="K85" s="9" t="s">
        <v>663</v>
      </c>
      <c r="L85" s="27">
        <v>168.3</v>
      </c>
      <c r="M85" s="46"/>
    </row>
    <row r="86" spans="1:13" s="3" customFormat="1" ht="11.25" customHeight="1">
      <c r="A86" s="46"/>
      <c r="B86" s="6" t="s">
        <v>649</v>
      </c>
      <c r="C86" s="7" t="s">
        <v>1317</v>
      </c>
      <c r="D86" s="8" t="s">
        <v>1107</v>
      </c>
      <c r="E86" s="9" t="s">
        <v>631</v>
      </c>
      <c r="F86" s="17">
        <v>100.5</v>
      </c>
      <c r="G86" s="46"/>
      <c r="H86" s="26" t="s">
        <v>648</v>
      </c>
      <c r="I86" s="7" t="s">
        <v>710</v>
      </c>
      <c r="J86" s="8" t="s">
        <v>1349</v>
      </c>
      <c r="K86" s="9" t="s">
        <v>665</v>
      </c>
      <c r="L86" s="27">
        <v>168.7</v>
      </c>
      <c r="M86" s="46"/>
    </row>
    <row r="87" spans="1:13" s="3" customFormat="1" ht="11.25" customHeight="1">
      <c r="A87" s="46"/>
      <c r="B87" s="6" t="s">
        <v>650</v>
      </c>
      <c r="C87" s="7" t="s">
        <v>1204</v>
      </c>
      <c r="D87" s="8" t="s">
        <v>1314</v>
      </c>
      <c r="E87" s="9" t="s">
        <v>631</v>
      </c>
      <c r="F87" s="17">
        <v>102.2</v>
      </c>
      <c r="G87" s="46"/>
      <c r="H87" s="26" t="s">
        <v>649</v>
      </c>
      <c r="I87" s="7" t="s">
        <v>866</v>
      </c>
      <c r="J87" s="8" t="s">
        <v>1350</v>
      </c>
      <c r="K87" s="9" t="s">
        <v>834</v>
      </c>
      <c r="L87" s="27">
        <v>169.4</v>
      </c>
      <c r="M87" s="46"/>
    </row>
    <row r="88" spans="1:13" s="3" customFormat="1" ht="11.25" customHeight="1">
      <c r="A88" s="46"/>
      <c r="B88" s="6" t="s">
        <v>651</v>
      </c>
      <c r="C88" s="7" t="s">
        <v>763</v>
      </c>
      <c r="D88" s="8" t="s">
        <v>1109</v>
      </c>
      <c r="E88" s="9" t="s">
        <v>631</v>
      </c>
      <c r="F88" s="17">
        <v>104.7</v>
      </c>
      <c r="G88" s="46"/>
      <c r="H88" s="26" t="s">
        <v>650</v>
      </c>
      <c r="I88" s="7" t="s">
        <v>707</v>
      </c>
      <c r="J88" s="8" t="s">
        <v>1149</v>
      </c>
      <c r="K88" s="9" t="s">
        <v>631</v>
      </c>
      <c r="L88" s="27">
        <v>169.8</v>
      </c>
      <c r="M88" s="46"/>
    </row>
    <row r="89" spans="1:13" s="3" customFormat="1" ht="11.25" customHeight="1">
      <c r="A89" s="46"/>
      <c r="B89" s="6" t="s">
        <v>652</v>
      </c>
      <c r="C89" s="7" t="s">
        <v>629</v>
      </c>
      <c r="D89" s="8" t="s">
        <v>1110</v>
      </c>
      <c r="E89" s="9" t="s">
        <v>631</v>
      </c>
      <c r="F89" s="17">
        <v>109.9</v>
      </c>
      <c r="G89" s="46"/>
      <c r="H89" s="26" t="s">
        <v>651</v>
      </c>
      <c r="I89" s="7" t="s">
        <v>1144</v>
      </c>
      <c r="J89" s="8" t="s">
        <v>1145</v>
      </c>
      <c r="K89" s="9" t="s">
        <v>659</v>
      </c>
      <c r="L89" s="27">
        <v>170.2</v>
      </c>
      <c r="M89" s="46"/>
    </row>
    <row r="90" spans="1:13" s="3" customFormat="1" ht="11.25" customHeight="1">
      <c r="A90" s="46"/>
      <c r="B90" s="51"/>
      <c r="C90" s="52"/>
      <c r="D90" s="53"/>
      <c r="E90" s="54"/>
      <c r="F90" s="55"/>
      <c r="G90" s="46"/>
      <c r="H90" s="26" t="s">
        <v>652</v>
      </c>
      <c r="I90" s="52" t="s">
        <v>849</v>
      </c>
      <c r="J90" s="56" t="s">
        <v>1351</v>
      </c>
      <c r="K90" s="54" t="s">
        <v>802</v>
      </c>
      <c r="L90" s="57">
        <v>171.5</v>
      </c>
      <c r="M90" s="46"/>
    </row>
    <row r="91" spans="1:13" s="3" customFormat="1" ht="11.25" customHeight="1">
      <c r="A91" s="46"/>
      <c r="B91" s="51"/>
      <c r="C91" s="52"/>
      <c r="D91" s="53"/>
      <c r="E91" s="54"/>
      <c r="F91" s="55"/>
      <c r="G91" s="46"/>
      <c r="H91" s="26" t="s">
        <v>653</v>
      </c>
      <c r="I91" s="52" t="s">
        <v>873</v>
      </c>
      <c r="J91" s="56" t="s">
        <v>1352</v>
      </c>
      <c r="K91" s="54" t="s">
        <v>1356</v>
      </c>
      <c r="L91" s="57">
        <v>172</v>
      </c>
      <c r="M91" s="46"/>
    </row>
    <row r="92" spans="1:13" s="3" customFormat="1" ht="11.25" customHeight="1">
      <c r="A92" s="46"/>
      <c r="B92" s="51"/>
      <c r="C92" s="52"/>
      <c r="D92" s="53"/>
      <c r="E92" s="54"/>
      <c r="F92" s="55"/>
      <c r="G92" s="46"/>
      <c r="H92" s="26" t="s">
        <v>901</v>
      </c>
      <c r="I92" s="52" t="s">
        <v>669</v>
      </c>
      <c r="J92" s="56" t="s">
        <v>1306</v>
      </c>
      <c r="K92" s="54" t="s">
        <v>671</v>
      </c>
      <c r="L92" s="57">
        <v>174.6</v>
      </c>
      <c r="M92" s="46"/>
    </row>
    <row r="93" spans="1:13" s="3" customFormat="1" ht="11.25" customHeight="1">
      <c r="A93" s="46"/>
      <c r="B93" s="51"/>
      <c r="C93" s="52"/>
      <c r="D93" s="53"/>
      <c r="E93" s="54"/>
      <c r="F93" s="55"/>
      <c r="G93" s="46"/>
      <c r="H93" s="26" t="s">
        <v>902</v>
      </c>
      <c r="I93" s="52" t="s">
        <v>708</v>
      </c>
      <c r="J93" s="56" t="s">
        <v>960</v>
      </c>
      <c r="K93" s="54" t="s">
        <v>1356</v>
      </c>
      <c r="L93" s="57">
        <v>178.1</v>
      </c>
      <c r="M93" s="46"/>
    </row>
    <row r="94" spans="1:13" s="3" customFormat="1" ht="11.25" customHeight="1">
      <c r="A94" s="46"/>
      <c r="B94" s="51"/>
      <c r="C94" s="52"/>
      <c r="D94" s="53"/>
      <c r="E94" s="54"/>
      <c r="F94" s="55"/>
      <c r="G94" s="46"/>
      <c r="H94" s="26" t="s">
        <v>903</v>
      </c>
      <c r="I94" s="52" t="s">
        <v>708</v>
      </c>
      <c r="J94" s="56" t="s">
        <v>1181</v>
      </c>
      <c r="K94" s="54" t="s">
        <v>753</v>
      </c>
      <c r="L94" s="57">
        <v>180.5</v>
      </c>
      <c r="M94" s="46"/>
    </row>
    <row r="95" spans="1:13" s="3" customFormat="1" ht="11.25" customHeight="1">
      <c r="A95" s="46"/>
      <c r="B95" s="51"/>
      <c r="C95" s="52"/>
      <c r="D95" s="53"/>
      <c r="E95" s="54"/>
      <c r="F95" s="55"/>
      <c r="G95" s="46"/>
      <c r="H95" s="26" t="s">
        <v>904</v>
      </c>
      <c r="I95" s="52" t="s">
        <v>984</v>
      </c>
      <c r="J95" s="56" t="s">
        <v>1353</v>
      </c>
      <c r="K95" s="54" t="s">
        <v>753</v>
      </c>
      <c r="L95" s="57">
        <v>181.1</v>
      </c>
      <c r="M95" s="46"/>
    </row>
    <row r="96" spans="1:13" s="3" customFormat="1" ht="11.25" customHeight="1">
      <c r="A96" s="46"/>
      <c r="B96" s="51"/>
      <c r="C96" s="52"/>
      <c r="D96" s="53"/>
      <c r="E96" s="54"/>
      <c r="F96" s="55"/>
      <c r="G96" s="46"/>
      <c r="H96" s="26" t="s">
        <v>905</v>
      </c>
      <c r="I96" s="52" t="s">
        <v>711</v>
      </c>
      <c r="J96" s="56" t="s">
        <v>1115</v>
      </c>
      <c r="K96" s="54" t="s">
        <v>659</v>
      </c>
      <c r="L96" s="57">
        <v>182</v>
      </c>
      <c r="M96" s="46"/>
    </row>
    <row r="97" spans="1:14" s="3" customFormat="1" ht="11.25" customHeight="1">
      <c r="A97" s="46"/>
      <c r="B97" s="51"/>
      <c r="C97" s="52"/>
      <c r="D97" s="53"/>
      <c r="E97" s="54"/>
      <c r="F97" s="55"/>
      <c r="G97" s="46"/>
      <c r="H97" s="26" t="s">
        <v>1126</v>
      </c>
      <c r="I97" s="52" t="s">
        <v>1147</v>
      </c>
      <c r="J97" s="56" t="s">
        <v>1354</v>
      </c>
      <c r="K97" s="54" t="s">
        <v>753</v>
      </c>
      <c r="L97" s="57">
        <v>189.3</v>
      </c>
      <c r="M97" s="46"/>
    </row>
    <row r="98" spans="1:14" s="3" customFormat="1" ht="11.25" customHeight="1">
      <c r="A98" s="46"/>
      <c r="B98" s="51"/>
      <c r="C98" s="52"/>
      <c r="D98" s="53"/>
      <c r="E98" s="54"/>
      <c r="F98" s="55"/>
      <c r="G98" s="46"/>
      <c r="H98" s="26" t="s">
        <v>1127</v>
      </c>
      <c r="I98" s="52" t="s">
        <v>666</v>
      </c>
      <c r="J98" s="56" t="s">
        <v>1355</v>
      </c>
      <c r="K98" s="54" t="s">
        <v>665</v>
      </c>
      <c r="L98" s="57">
        <v>190.1</v>
      </c>
      <c r="M98" s="46"/>
    </row>
    <row r="99" spans="1:14" s="3" customFormat="1" ht="11.25" customHeight="1" thickBot="1">
      <c r="A99" s="46"/>
      <c r="B99" s="51"/>
      <c r="C99" s="52"/>
      <c r="D99" s="53"/>
      <c r="E99" s="54"/>
      <c r="F99" s="55"/>
      <c r="G99" s="46"/>
      <c r="H99" s="26" t="s">
        <v>1128</v>
      </c>
      <c r="I99" s="52" t="s">
        <v>819</v>
      </c>
      <c r="J99" s="56" t="s">
        <v>821</v>
      </c>
      <c r="K99" s="54" t="s">
        <v>631</v>
      </c>
      <c r="L99" s="57">
        <v>193.2</v>
      </c>
      <c r="M99" s="46"/>
    </row>
    <row r="100" spans="1:14" s="3" customFormat="1" ht="13.5" hidden="1" thickBot="1">
      <c r="A100" s="46"/>
      <c r="B100" s="51"/>
      <c r="C100" s="52"/>
      <c r="D100" s="53"/>
      <c r="E100" s="54"/>
      <c r="F100" s="55"/>
      <c r="G100" s="46"/>
      <c r="H100" s="26"/>
      <c r="I100" s="52"/>
      <c r="J100" s="52"/>
      <c r="K100" s="54"/>
      <c r="L100" s="57"/>
      <c r="M100" s="46"/>
    </row>
    <row r="101" spans="1:14" s="3" customFormat="1" ht="9" customHeight="1" thickTop="1">
      <c r="A101" s="46"/>
      <c r="B101" s="47"/>
      <c r="C101" s="47"/>
      <c r="D101" s="47"/>
      <c r="E101" s="47"/>
      <c r="F101" s="47"/>
      <c r="G101" s="46"/>
      <c r="H101" s="48"/>
      <c r="I101" s="48"/>
      <c r="J101" s="48"/>
      <c r="K101" s="48"/>
      <c r="L101" s="48"/>
      <c r="M101" s="46"/>
    </row>
    <row r="102" spans="1:14" ht="24.75" customHeight="1" thickBot="1">
      <c r="A102" s="35"/>
      <c r="B102" s="893" t="s">
        <v>770</v>
      </c>
      <c r="C102" s="893"/>
      <c r="D102" s="35"/>
      <c r="E102" s="193" t="s">
        <v>713</v>
      </c>
      <c r="F102" s="902" t="s">
        <v>714</v>
      </c>
      <c r="G102" s="902"/>
      <c r="H102" s="902"/>
      <c r="I102" s="902"/>
      <c r="J102" s="35"/>
      <c r="K102" s="893" t="s">
        <v>715</v>
      </c>
      <c r="L102" s="893"/>
      <c r="M102" s="35"/>
    </row>
    <row r="103" spans="1:14" ht="5.25" customHeight="1" thickTop="1" thickBot="1">
      <c r="A103" s="35"/>
      <c r="B103" s="894" t="s">
        <v>623</v>
      </c>
      <c r="C103" s="895"/>
      <c r="D103" s="43"/>
      <c r="E103" s="44"/>
      <c r="F103" s="44"/>
      <c r="G103" s="35"/>
      <c r="H103" s="898" t="s">
        <v>654</v>
      </c>
      <c r="I103" s="899"/>
      <c r="J103" s="45"/>
      <c r="K103" s="45"/>
      <c r="L103" s="45"/>
      <c r="M103" s="35"/>
    </row>
    <row r="104" spans="1:14" s="3" customFormat="1" ht="16.5" thickTop="1" thickBot="1">
      <c r="A104" s="46"/>
      <c r="B104" s="896"/>
      <c r="C104" s="897"/>
      <c r="D104" s="14"/>
      <c r="E104" s="12" t="s">
        <v>647</v>
      </c>
      <c r="F104" s="13">
        <f>COUNTA(D106:D140)</f>
        <v>28</v>
      </c>
      <c r="G104" s="46"/>
      <c r="H104" s="900"/>
      <c r="I104" s="901"/>
      <c r="J104" s="32"/>
      <c r="K104" s="33" t="s">
        <v>647</v>
      </c>
      <c r="L104" s="34">
        <f>COUNTA(J106:J140)</f>
        <v>35</v>
      </c>
      <c r="M104" s="46"/>
    </row>
    <row r="105" spans="1:14" s="3" customFormat="1">
      <c r="A105" s="46"/>
      <c r="B105" s="15" t="s">
        <v>628</v>
      </c>
      <c r="C105" s="16" t="s">
        <v>624</v>
      </c>
      <c r="D105" s="4" t="s">
        <v>625</v>
      </c>
      <c r="E105" s="4" t="s">
        <v>626</v>
      </c>
      <c r="F105" s="5" t="s">
        <v>646</v>
      </c>
      <c r="G105" s="46"/>
      <c r="H105" s="24" t="s">
        <v>628</v>
      </c>
      <c r="I105" s="23" t="s">
        <v>624</v>
      </c>
      <c r="J105" s="4" t="s">
        <v>625</v>
      </c>
      <c r="K105" s="4" t="s">
        <v>626</v>
      </c>
      <c r="L105" s="25" t="s">
        <v>646</v>
      </c>
      <c r="M105" s="46"/>
    </row>
    <row r="106" spans="1:14" s="3" customFormat="1">
      <c r="A106" s="46"/>
      <c r="B106" s="82" t="s">
        <v>632</v>
      </c>
      <c r="C106" s="83" t="s">
        <v>680</v>
      </c>
      <c r="D106" s="84" t="s">
        <v>681</v>
      </c>
      <c r="E106" s="85" t="s">
        <v>631</v>
      </c>
      <c r="F106" s="278">
        <v>1.6157407407407407E-3</v>
      </c>
      <c r="G106" s="285"/>
      <c r="H106" s="100" t="s">
        <v>632</v>
      </c>
      <c r="I106" s="83" t="s">
        <v>1068</v>
      </c>
      <c r="J106" s="84" t="s">
        <v>1379</v>
      </c>
      <c r="K106" s="85" t="s">
        <v>1399</v>
      </c>
      <c r="L106" s="281">
        <v>1.8807870370370369E-3</v>
      </c>
      <c r="M106" s="46"/>
      <c r="N106" s="286"/>
    </row>
    <row r="107" spans="1:14" s="3" customFormat="1">
      <c r="A107" s="46"/>
      <c r="B107" s="87" t="s">
        <v>633</v>
      </c>
      <c r="C107" s="88" t="s">
        <v>629</v>
      </c>
      <c r="D107" s="89" t="s">
        <v>1010</v>
      </c>
      <c r="E107" s="90" t="s">
        <v>659</v>
      </c>
      <c r="F107" s="279">
        <v>1.6377314814814815E-3</v>
      </c>
      <c r="G107" s="285"/>
      <c r="H107" s="102" t="s">
        <v>633</v>
      </c>
      <c r="I107" s="88" t="s">
        <v>1380</v>
      </c>
      <c r="J107" s="89" t="s">
        <v>1381</v>
      </c>
      <c r="K107" s="90" t="s">
        <v>931</v>
      </c>
      <c r="L107" s="282">
        <v>1.9826388888888888E-3</v>
      </c>
      <c r="M107" s="46"/>
      <c r="N107" s="286"/>
    </row>
    <row r="108" spans="1:14" s="3" customFormat="1">
      <c r="A108" s="46"/>
      <c r="B108" s="92" t="s">
        <v>634</v>
      </c>
      <c r="C108" s="93" t="s">
        <v>1158</v>
      </c>
      <c r="D108" s="94" t="s">
        <v>1159</v>
      </c>
      <c r="E108" s="95" t="s">
        <v>631</v>
      </c>
      <c r="F108" s="280">
        <v>1.6620370370370372E-3</v>
      </c>
      <c r="G108" s="285"/>
      <c r="H108" s="104" t="s">
        <v>634</v>
      </c>
      <c r="I108" s="93" t="s">
        <v>866</v>
      </c>
      <c r="J108" s="94" t="s">
        <v>1382</v>
      </c>
      <c r="K108" s="95" t="s">
        <v>834</v>
      </c>
      <c r="L108" s="283">
        <v>1.9872685185185189E-3</v>
      </c>
      <c r="M108" s="46"/>
      <c r="N108" s="286"/>
    </row>
    <row r="109" spans="1:14" s="3" customFormat="1" ht="11.25" customHeight="1">
      <c r="A109" s="46"/>
      <c r="B109" s="6" t="s">
        <v>635</v>
      </c>
      <c r="C109" s="7" t="s">
        <v>1317</v>
      </c>
      <c r="D109" s="8" t="s">
        <v>1357</v>
      </c>
      <c r="E109" s="9" t="s">
        <v>663</v>
      </c>
      <c r="F109" s="17">
        <v>156.6</v>
      </c>
      <c r="G109" s="46"/>
      <c r="H109" s="104" t="s">
        <v>634</v>
      </c>
      <c r="I109" s="93" t="s">
        <v>1153</v>
      </c>
      <c r="J109" s="94" t="s">
        <v>1154</v>
      </c>
      <c r="K109" s="95" t="s">
        <v>933</v>
      </c>
      <c r="L109" s="283">
        <v>1.9872685185185189E-3</v>
      </c>
      <c r="M109" s="46"/>
    </row>
    <row r="110" spans="1:14" s="3" customFormat="1" ht="11.25" customHeight="1">
      <c r="A110" s="46"/>
      <c r="B110" s="6" t="s">
        <v>636</v>
      </c>
      <c r="C110" s="7" t="s">
        <v>1358</v>
      </c>
      <c r="D110" s="8" t="s">
        <v>1359</v>
      </c>
      <c r="E110" s="9" t="s">
        <v>834</v>
      </c>
      <c r="F110" s="17">
        <v>157.1</v>
      </c>
      <c r="G110" s="46"/>
      <c r="H110" s="26" t="s">
        <v>635</v>
      </c>
      <c r="I110" s="7" t="s">
        <v>844</v>
      </c>
      <c r="J110" s="8" t="s">
        <v>1383</v>
      </c>
      <c r="K110" s="9" t="s">
        <v>665</v>
      </c>
      <c r="L110" s="27">
        <v>177.4</v>
      </c>
      <c r="M110" s="46"/>
    </row>
    <row r="111" spans="1:14" s="3" customFormat="1" ht="11.25" customHeight="1">
      <c r="A111" s="46"/>
      <c r="B111" s="6" t="s">
        <v>637</v>
      </c>
      <c r="C111" s="7" t="s">
        <v>1360</v>
      </c>
      <c r="D111" s="8" t="s">
        <v>1307</v>
      </c>
      <c r="E111" s="9" t="s">
        <v>753</v>
      </c>
      <c r="F111" s="17">
        <v>158.30000000000001</v>
      </c>
      <c r="G111" s="46"/>
      <c r="H111" s="26" t="s">
        <v>636</v>
      </c>
      <c r="I111" s="7" t="s">
        <v>708</v>
      </c>
      <c r="J111" s="8" t="s">
        <v>1230</v>
      </c>
      <c r="K111" s="9" t="s">
        <v>753</v>
      </c>
      <c r="L111" s="27">
        <v>177.9</v>
      </c>
      <c r="M111" s="46"/>
    </row>
    <row r="112" spans="1:14" s="3" customFormat="1" ht="11.25" customHeight="1">
      <c r="A112" s="46"/>
      <c r="B112" s="6" t="s">
        <v>638</v>
      </c>
      <c r="C112" s="7" t="s">
        <v>763</v>
      </c>
      <c r="D112" s="8" t="s">
        <v>1361</v>
      </c>
      <c r="E112" s="9" t="s">
        <v>631</v>
      </c>
      <c r="F112" s="17">
        <v>158.5</v>
      </c>
      <c r="G112" s="46"/>
      <c r="H112" s="26" t="s">
        <v>637</v>
      </c>
      <c r="I112" s="7" t="s">
        <v>873</v>
      </c>
      <c r="J112" s="8" t="s">
        <v>1384</v>
      </c>
      <c r="K112" s="9" t="s">
        <v>679</v>
      </c>
      <c r="L112" s="27">
        <v>178.8</v>
      </c>
      <c r="M112" s="46"/>
    </row>
    <row r="113" spans="1:13" s="3" customFormat="1" ht="11.25" customHeight="1">
      <c r="A113" s="46"/>
      <c r="B113" s="6" t="s">
        <v>639</v>
      </c>
      <c r="C113" s="7" t="s">
        <v>1362</v>
      </c>
      <c r="D113" s="8" t="s">
        <v>1363</v>
      </c>
      <c r="E113" s="9" t="s">
        <v>753</v>
      </c>
      <c r="F113" s="17">
        <v>160</v>
      </c>
      <c r="G113" s="46"/>
      <c r="H113" s="26" t="s">
        <v>638</v>
      </c>
      <c r="I113" s="7" t="s">
        <v>742</v>
      </c>
      <c r="J113" s="8" t="s">
        <v>1114</v>
      </c>
      <c r="K113" s="9" t="s">
        <v>953</v>
      </c>
      <c r="L113" s="27">
        <v>179.4</v>
      </c>
      <c r="M113" s="46"/>
    </row>
    <row r="114" spans="1:13" s="3" customFormat="1" ht="11.25" customHeight="1">
      <c r="A114" s="46"/>
      <c r="B114" s="6" t="s">
        <v>640</v>
      </c>
      <c r="C114" s="7" t="s">
        <v>661</v>
      </c>
      <c r="D114" s="8" t="s">
        <v>965</v>
      </c>
      <c r="E114" s="9" t="s">
        <v>679</v>
      </c>
      <c r="F114" s="17">
        <v>161</v>
      </c>
      <c r="G114" s="46"/>
      <c r="H114" s="26" t="s">
        <v>639</v>
      </c>
      <c r="I114" s="7" t="s">
        <v>731</v>
      </c>
      <c r="J114" s="8" t="s">
        <v>1385</v>
      </c>
      <c r="K114" s="9" t="s">
        <v>834</v>
      </c>
      <c r="L114" s="27">
        <v>179.6</v>
      </c>
      <c r="M114" s="46"/>
    </row>
    <row r="115" spans="1:13" s="3" customFormat="1" ht="11.25" customHeight="1">
      <c r="A115" s="46"/>
      <c r="B115" s="6" t="s">
        <v>641</v>
      </c>
      <c r="C115" s="7" t="s">
        <v>978</v>
      </c>
      <c r="D115" s="8" t="s">
        <v>1364</v>
      </c>
      <c r="E115" s="9" t="s">
        <v>834</v>
      </c>
      <c r="F115" s="17">
        <v>161.69999999999999</v>
      </c>
      <c r="G115" s="46"/>
      <c r="H115" s="26" t="s">
        <v>640</v>
      </c>
      <c r="I115" s="7" t="s">
        <v>669</v>
      </c>
      <c r="J115" s="8" t="s">
        <v>1386</v>
      </c>
      <c r="K115" s="9" t="s">
        <v>753</v>
      </c>
      <c r="L115" s="27">
        <v>180</v>
      </c>
      <c r="M115" s="46"/>
    </row>
    <row r="116" spans="1:13" s="3" customFormat="1" ht="11.25" customHeight="1">
      <c r="A116" s="46"/>
      <c r="B116" s="6" t="s">
        <v>642</v>
      </c>
      <c r="C116" s="7" t="s">
        <v>690</v>
      </c>
      <c r="D116" s="8" t="s">
        <v>691</v>
      </c>
      <c r="E116" s="9" t="s">
        <v>631</v>
      </c>
      <c r="F116" s="17">
        <v>165.3</v>
      </c>
      <c r="G116" s="46"/>
      <c r="H116" s="26" t="s">
        <v>641</v>
      </c>
      <c r="I116" s="7" t="s">
        <v>731</v>
      </c>
      <c r="J116" s="8" t="s">
        <v>1181</v>
      </c>
      <c r="K116" s="9" t="s">
        <v>753</v>
      </c>
      <c r="L116" s="27">
        <v>183.4</v>
      </c>
      <c r="M116" s="46"/>
    </row>
    <row r="117" spans="1:13" s="3" customFormat="1" ht="11.25" customHeight="1">
      <c r="A117" s="46"/>
      <c r="B117" s="6" t="s">
        <v>643</v>
      </c>
      <c r="C117" s="7" t="s">
        <v>763</v>
      </c>
      <c r="D117" s="8" t="s">
        <v>1365</v>
      </c>
      <c r="E117" s="9" t="s">
        <v>753</v>
      </c>
      <c r="F117" s="17">
        <v>167.9</v>
      </c>
      <c r="G117" s="46"/>
      <c r="H117" s="26" t="s">
        <v>642</v>
      </c>
      <c r="I117" s="7" t="s">
        <v>731</v>
      </c>
      <c r="J117" s="8" t="s">
        <v>1387</v>
      </c>
      <c r="K117" s="9" t="s">
        <v>753</v>
      </c>
      <c r="L117" s="27">
        <v>184.2</v>
      </c>
      <c r="M117" s="46"/>
    </row>
    <row r="118" spans="1:13" s="3" customFormat="1" ht="11.25" customHeight="1">
      <c r="A118" s="46"/>
      <c r="B118" s="6" t="s">
        <v>644</v>
      </c>
      <c r="C118" s="7" t="s">
        <v>966</v>
      </c>
      <c r="D118" s="8" t="s">
        <v>1366</v>
      </c>
      <c r="E118" s="9" t="s">
        <v>679</v>
      </c>
      <c r="F118" s="17">
        <v>168.2</v>
      </c>
      <c r="G118" s="46"/>
      <c r="H118" s="26" t="s">
        <v>643</v>
      </c>
      <c r="I118" s="7" t="s">
        <v>1244</v>
      </c>
      <c r="J118" s="8" t="s">
        <v>706</v>
      </c>
      <c r="K118" s="9" t="s">
        <v>631</v>
      </c>
      <c r="L118" s="27">
        <v>185.1</v>
      </c>
      <c r="M118" s="46"/>
    </row>
    <row r="119" spans="1:13" s="3" customFormat="1" ht="11.25" customHeight="1">
      <c r="A119" s="46"/>
      <c r="B119" s="6" t="s">
        <v>645</v>
      </c>
      <c r="C119" s="7" t="s">
        <v>655</v>
      </c>
      <c r="D119" s="8" t="s">
        <v>656</v>
      </c>
      <c r="E119" s="9" t="s">
        <v>945</v>
      </c>
      <c r="F119" s="17">
        <v>168.7</v>
      </c>
      <c r="G119" s="46"/>
      <c r="H119" s="26" t="s">
        <v>644</v>
      </c>
      <c r="I119" s="7" t="s">
        <v>1388</v>
      </c>
      <c r="J119" s="8" t="s">
        <v>1183</v>
      </c>
      <c r="K119" s="9" t="s">
        <v>933</v>
      </c>
      <c r="L119" s="27">
        <v>186.4</v>
      </c>
      <c r="M119" s="46"/>
    </row>
    <row r="120" spans="1:13" s="3" customFormat="1" ht="11.25" customHeight="1">
      <c r="A120" s="46"/>
      <c r="B120" s="6" t="s">
        <v>648</v>
      </c>
      <c r="C120" s="7" t="s">
        <v>1104</v>
      </c>
      <c r="D120" s="8" t="s">
        <v>1367</v>
      </c>
      <c r="E120" s="9" t="s">
        <v>679</v>
      </c>
      <c r="F120" s="17">
        <v>169.2</v>
      </c>
      <c r="G120" s="46"/>
      <c r="H120" s="26" t="s">
        <v>645</v>
      </c>
      <c r="I120" s="7" t="s">
        <v>1153</v>
      </c>
      <c r="J120" s="8" t="s">
        <v>1389</v>
      </c>
      <c r="K120" s="9" t="s">
        <v>933</v>
      </c>
      <c r="L120" s="27">
        <v>186.9</v>
      </c>
      <c r="M120" s="46"/>
    </row>
    <row r="121" spans="1:13" s="3" customFormat="1" ht="11.25" customHeight="1">
      <c r="A121" s="46"/>
      <c r="B121" s="6" t="s">
        <v>649</v>
      </c>
      <c r="C121" s="7" t="s">
        <v>1368</v>
      </c>
      <c r="D121" s="8" t="s">
        <v>1369</v>
      </c>
      <c r="E121" s="9" t="s">
        <v>834</v>
      </c>
      <c r="F121" s="17">
        <v>176.2</v>
      </c>
      <c r="G121" s="46"/>
      <c r="H121" s="26" t="s">
        <v>648</v>
      </c>
      <c r="I121" s="7" t="s">
        <v>710</v>
      </c>
      <c r="J121" s="8" t="s">
        <v>795</v>
      </c>
      <c r="K121" s="9" t="s">
        <v>665</v>
      </c>
      <c r="L121" s="27">
        <v>187.3</v>
      </c>
      <c r="M121" s="46"/>
    </row>
    <row r="122" spans="1:13" s="3" customFormat="1" ht="11.25" customHeight="1">
      <c r="A122" s="46"/>
      <c r="B122" s="6" t="s">
        <v>650</v>
      </c>
      <c r="C122" s="7" t="s">
        <v>978</v>
      </c>
      <c r="D122" s="8" t="s">
        <v>1370</v>
      </c>
      <c r="E122" s="9" t="s">
        <v>834</v>
      </c>
      <c r="F122" s="17">
        <v>176.6</v>
      </c>
      <c r="G122" s="46"/>
      <c r="H122" s="26" t="s">
        <v>649</v>
      </c>
      <c r="I122" s="7" t="s">
        <v>731</v>
      </c>
      <c r="J122" s="8" t="s">
        <v>1179</v>
      </c>
      <c r="K122" s="9" t="s">
        <v>753</v>
      </c>
      <c r="L122" s="27">
        <v>187.6</v>
      </c>
      <c r="M122" s="46"/>
    </row>
    <row r="123" spans="1:13" s="3" customFormat="1" ht="11.25" customHeight="1">
      <c r="A123" s="46"/>
      <c r="B123" s="6" t="s">
        <v>651</v>
      </c>
      <c r="C123" s="7" t="s">
        <v>1371</v>
      </c>
      <c r="D123" s="8" t="s">
        <v>1372</v>
      </c>
      <c r="E123" s="9" t="s">
        <v>834</v>
      </c>
      <c r="F123" s="17">
        <v>176.9</v>
      </c>
      <c r="G123" s="46"/>
      <c r="H123" s="26" t="s">
        <v>650</v>
      </c>
      <c r="I123" s="7" t="s">
        <v>1116</v>
      </c>
      <c r="J123" s="8" t="s">
        <v>1390</v>
      </c>
      <c r="K123" s="9" t="s">
        <v>753</v>
      </c>
      <c r="L123" s="27">
        <v>188.4</v>
      </c>
      <c r="M123" s="46"/>
    </row>
    <row r="124" spans="1:13" s="3" customFormat="1" ht="11.25" customHeight="1">
      <c r="A124" s="46"/>
      <c r="B124" s="6" t="s">
        <v>652</v>
      </c>
      <c r="C124" s="7" t="s">
        <v>1204</v>
      </c>
      <c r="D124" s="8" t="s">
        <v>1373</v>
      </c>
      <c r="E124" s="9" t="s">
        <v>933</v>
      </c>
      <c r="F124" s="17">
        <v>180.9</v>
      </c>
      <c r="G124" s="46"/>
      <c r="H124" s="26" t="s">
        <v>651</v>
      </c>
      <c r="I124" s="7" t="s">
        <v>859</v>
      </c>
      <c r="J124" s="8" t="s">
        <v>852</v>
      </c>
      <c r="K124" s="9" t="s">
        <v>931</v>
      </c>
      <c r="L124" s="27">
        <v>189.4</v>
      </c>
      <c r="M124" s="46"/>
    </row>
    <row r="125" spans="1:13" s="3" customFormat="1" ht="11.25" customHeight="1">
      <c r="A125" s="46"/>
      <c r="B125" s="6" t="s">
        <v>653</v>
      </c>
      <c r="C125" s="52" t="s">
        <v>749</v>
      </c>
      <c r="D125" s="56" t="s">
        <v>1374</v>
      </c>
      <c r="E125" s="54" t="s">
        <v>737</v>
      </c>
      <c r="F125" s="55">
        <v>182.2</v>
      </c>
      <c r="G125" s="46"/>
      <c r="H125" s="26" t="s">
        <v>652</v>
      </c>
      <c r="I125" s="52" t="s">
        <v>800</v>
      </c>
      <c r="J125" s="56" t="s">
        <v>838</v>
      </c>
      <c r="K125" s="54" t="s">
        <v>665</v>
      </c>
      <c r="L125" s="27">
        <v>190.6</v>
      </c>
      <c r="M125" s="46"/>
    </row>
    <row r="126" spans="1:13" s="3" customFormat="1" ht="11.25" customHeight="1">
      <c r="A126" s="46"/>
      <c r="B126" s="6" t="s">
        <v>901</v>
      </c>
      <c r="C126" s="52" t="s">
        <v>661</v>
      </c>
      <c r="D126" s="56" t="s">
        <v>1375</v>
      </c>
      <c r="E126" s="54" t="s">
        <v>933</v>
      </c>
      <c r="F126" s="55">
        <v>184.5</v>
      </c>
      <c r="G126" s="46"/>
      <c r="H126" s="26" t="s">
        <v>653</v>
      </c>
      <c r="I126" s="52" t="s">
        <v>708</v>
      </c>
      <c r="J126" s="56" t="s">
        <v>1391</v>
      </c>
      <c r="K126" s="54" t="s">
        <v>834</v>
      </c>
      <c r="L126" s="57">
        <v>191.2</v>
      </c>
      <c r="M126" s="46"/>
    </row>
    <row r="127" spans="1:13" s="3" customFormat="1" ht="11.25" customHeight="1">
      <c r="A127" s="46"/>
      <c r="B127" s="6" t="s">
        <v>902</v>
      </c>
      <c r="C127" s="52" t="s">
        <v>689</v>
      </c>
      <c r="D127" s="56" t="s">
        <v>1376</v>
      </c>
      <c r="E127" s="54" t="s">
        <v>631</v>
      </c>
      <c r="F127" s="55">
        <v>184.9</v>
      </c>
      <c r="G127" s="46"/>
      <c r="H127" s="26" t="s">
        <v>901</v>
      </c>
      <c r="I127" s="52" t="s">
        <v>701</v>
      </c>
      <c r="J127" s="56" t="s">
        <v>797</v>
      </c>
      <c r="K127" s="54" t="s">
        <v>679</v>
      </c>
      <c r="L127" s="57">
        <v>191.7</v>
      </c>
      <c r="M127" s="46"/>
    </row>
    <row r="128" spans="1:13" s="3" customFormat="1" ht="11.25" customHeight="1">
      <c r="A128" s="46"/>
      <c r="B128" s="6" t="s">
        <v>903</v>
      </c>
      <c r="C128" s="52" t="s">
        <v>1341</v>
      </c>
      <c r="D128" s="56" t="s">
        <v>1376</v>
      </c>
      <c r="E128" s="54" t="s">
        <v>631</v>
      </c>
      <c r="F128" s="55">
        <v>185.8</v>
      </c>
      <c r="G128" s="46"/>
      <c r="H128" s="26" t="s">
        <v>902</v>
      </c>
      <c r="I128" s="52" t="s">
        <v>742</v>
      </c>
      <c r="J128" s="56" t="s">
        <v>1392</v>
      </c>
      <c r="K128" s="54" t="s">
        <v>665</v>
      </c>
      <c r="L128" s="57">
        <v>192.5</v>
      </c>
      <c r="M128" s="46"/>
    </row>
    <row r="129" spans="1:13" s="3" customFormat="1" ht="11.25" customHeight="1">
      <c r="A129" s="46"/>
      <c r="B129" s="6" t="s">
        <v>904</v>
      </c>
      <c r="C129" s="52" t="s">
        <v>629</v>
      </c>
      <c r="D129" s="56" t="s">
        <v>660</v>
      </c>
      <c r="E129" s="54" t="s">
        <v>631</v>
      </c>
      <c r="F129" s="55">
        <v>186.3</v>
      </c>
      <c r="G129" s="46"/>
      <c r="H129" s="26" t="s">
        <v>903</v>
      </c>
      <c r="I129" s="52" t="s">
        <v>1393</v>
      </c>
      <c r="J129" s="56" t="s">
        <v>1394</v>
      </c>
      <c r="K129" s="54" t="s">
        <v>659</v>
      </c>
      <c r="L129" s="57">
        <v>201.7</v>
      </c>
      <c r="M129" s="46"/>
    </row>
    <row r="130" spans="1:13" s="3" customFormat="1" ht="11.25" customHeight="1">
      <c r="A130" s="46"/>
      <c r="B130" s="6" t="s">
        <v>905</v>
      </c>
      <c r="C130" s="52" t="s">
        <v>1164</v>
      </c>
      <c r="D130" s="56" t="s">
        <v>1165</v>
      </c>
      <c r="E130" s="54" t="s">
        <v>933</v>
      </c>
      <c r="F130" s="55">
        <v>187.4</v>
      </c>
      <c r="G130" s="46"/>
      <c r="H130" s="26" t="s">
        <v>904</v>
      </c>
      <c r="I130" s="52" t="s">
        <v>1172</v>
      </c>
      <c r="J130" s="56" t="s">
        <v>1199</v>
      </c>
      <c r="K130" s="54" t="s">
        <v>931</v>
      </c>
      <c r="L130" s="57">
        <v>202.1</v>
      </c>
      <c r="M130" s="46"/>
    </row>
    <row r="131" spans="1:13" s="3" customFormat="1" ht="11.25" customHeight="1">
      <c r="A131" s="46"/>
      <c r="B131" s="6" t="s">
        <v>1126</v>
      </c>
      <c r="C131" s="52" t="s">
        <v>1377</v>
      </c>
      <c r="D131" s="56" t="s">
        <v>1378</v>
      </c>
      <c r="E131" s="54" t="s">
        <v>663</v>
      </c>
      <c r="F131" s="55">
        <v>188</v>
      </c>
      <c r="G131" s="46"/>
      <c r="H131" s="26" t="s">
        <v>905</v>
      </c>
      <c r="I131" s="52" t="s">
        <v>669</v>
      </c>
      <c r="J131" s="56" t="s">
        <v>672</v>
      </c>
      <c r="K131" s="54" t="s">
        <v>631</v>
      </c>
      <c r="L131" s="57">
        <v>202.3</v>
      </c>
      <c r="M131" s="46"/>
    </row>
    <row r="132" spans="1:13" s="3" customFormat="1" ht="11.25" customHeight="1">
      <c r="A132" s="46"/>
      <c r="B132" s="6" t="s">
        <v>1127</v>
      </c>
      <c r="C132" s="52" t="s">
        <v>763</v>
      </c>
      <c r="D132" s="56" t="s">
        <v>1314</v>
      </c>
      <c r="E132" s="54" t="s">
        <v>631</v>
      </c>
      <c r="F132" s="55">
        <v>188.5</v>
      </c>
      <c r="G132" s="46"/>
      <c r="H132" s="26" t="s">
        <v>1126</v>
      </c>
      <c r="I132" s="52" t="s">
        <v>1017</v>
      </c>
      <c r="J132" s="56" t="s">
        <v>843</v>
      </c>
      <c r="K132" s="54" t="s">
        <v>834</v>
      </c>
      <c r="L132" s="57">
        <v>202.6</v>
      </c>
      <c r="M132" s="46"/>
    </row>
    <row r="133" spans="1:13" s="3" customFormat="1" ht="11.25" customHeight="1">
      <c r="A133" s="46"/>
      <c r="B133" s="6" t="s">
        <v>1128</v>
      </c>
      <c r="C133" s="52" t="s">
        <v>833</v>
      </c>
      <c r="D133" s="56" t="s">
        <v>1109</v>
      </c>
      <c r="E133" s="54" t="s">
        <v>631</v>
      </c>
      <c r="F133" s="55">
        <v>219.8</v>
      </c>
      <c r="G133" s="46"/>
      <c r="H133" s="26" t="s">
        <v>1127</v>
      </c>
      <c r="I133" s="52" t="s">
        <v>798</v>
      </c>
      <c r="J133" s="56" t="s">
        <v>811</v>
      </c>
      <c r="K133" s="54" t="s">
        <v>679</v>
      </c>
      <c r="L133" s="57">
        <v>203.9</v>
      </c>
      <c r="M133" s="46"/>
    </row>
    <row r="134" spans="1:13" s="3" customFormat="1" ht="11.25" customHeight="1">
      <c r="A134" s="46"/>
      <c r="B134" s="51"/>
      <c r="C134" s="52"/>
      <c r="D134" s="53"/>
      <c r="E134" s="54"/>
      <c r="F134" s="55"/>
      <c r="G134" s="46"/>
      <c r="H134" s="26" t="s">
        <v>1128</v>
      </c>
      <c r="I134" s="52" t="s">
        <v>837</v>
      </c>
      <c r="J134" s="56" t="s">
        <v>1395</v>
      </c>
      <c r="K134" s="54" t="s">
        <v>631</v>
      </c>
      <c r="L134" s="57">
        <v>205</v>
      </c>
      <c r="M134" s="46"/>
    </row>
    <row r="135" spans="1:13" s="3" customFormat="1" ht="11.25" customHeight="1">
      <c r="A135" s="46"/>
      <c r="B135" s="51"/>
      <c r="C135" s="52"/>
      <c r="D135" s="53"/>
      <c r="E135" s="54"/>
      <c r="F135" s="55"/>
      <c r="G135" s="46"/>
      <c r="H135" s="26" t="s">
        <v>1129</v>
      </c>
      <c r="I135" s="52" t="s">
        <v>1396</v>
      </c>
      <c r="J135" s="56" t="s">
        <v>1397</v>
      </c>
      <c r="K135" s="54" t="s">
        <v>834</v>
      </c>
      <c r="L135" s="57">
        <v>218.3</v>
      </c>
      <c r="M135" s="46"/>
    </row>
    <row r="136" spans="1:13" s="3" customFormat="1" ht="11.25" customHeight="1">
      <c r="A136" s="46"/>
      <c r="B136" s="51"/>
      <c r="C136" s="52"/>
      <c r="D136" s="53"/>
      <c r="E136" s="54"/>
      <c r="F136" s="55"/>
      <c r="G136" s="46"/>
      <c r="H136" s="26" t="s">
        <v>1130</v>
      </c>
      <c r="I136" s="52" t="s">
        <v>701</v>
      </c>
      <c r="J136" s="56" t="s">
        <v>709</v>
      </c>
      <c r="K136" s="54" t="s">
        <v>631</v>
      </c>
      <c r="L136" s="57">
        <v>220.9</v>
      </c>
      <c r="M136" s="46"/>
    </row>
    <row r="137" spans="1:13" s="3" customFormat="1" ht="11.25" customHeight="1">
      <c r="A137" s="46"/>
      <c r="B137" s="51"/>
      <c r="C137" s="52"/>
      <c r="D137" s="53"/>
      <c r="E137" s="54"/>
      <c r="F137" s="55"/>
      <c r="G137" s="46"/>
      <c r="H137" s="26" t="s">
        <v>1131</v>
      </c>
      <c r="I137" s="52" t="s">
        <v>707</v>
      </c>
      <c r="J137" s="56" t="s">
        <v>1398</v>
      </c>
      <c r="K137" s="54" t="s">
        <v>834</v>
      </c>
      <c r="L137" s="57">
        <v>224.6</v>
      </c>
      <c r="M137" s="46"/>
    </row>
    <row r="138" spans="1:13" s="3" customFormat="1" ht="11.25" customHeight="1">
      <c r="A138" s="46"/>
      <c r="B138" s="51"/>
      <c r="C138" s="52"/>
      <c r="D138" s="53"/>
      <c r="E138" s="54"/>
      <c r="F138" s="55"/>
      <c r="G138" s="46"/>
      <c r="H138" s="26" t="s">
        <v>1132</v>
      </c>
      <c r="I138" s="52" t="s">
        <v>708</v>
      </c>
      <c r="J138" s="56" t="s">
        <v>1148</v>
      </c>
      <c r="K138" s="54" t="s">
        <v>753</v>
      </c>
      <c r="L138" s="57">
        <v>227.1</v>
      </c>
      <c r="M138" s="46"/>
    </row>
    <row r="139" spans="1:13" s="3" customFormat="1" ht="11.25" customHeight="1">
      <c r="A139" s="46"/>
      <c r="B139" s="51"/>
      <c r="C139" s="52"/>
      <c r="D139" s="53"/>
      <c r="E139" s="54"/>
      <c r="F139" s="55"/>
      <c r="G139" s="46"/>
      <c r="H139" s="26" t="s">
        <v>1133</v>
      </c>
      <c r="I139" s="52" t="s">
        <v>1331</v>
      </c>
      <c r="J139" s="56" t="s">
        <v>992</v>
      </c>
      <c r="K139" s="54" t="s">
        <v>753</v>
      </c>
      <c r="L139" s="57">
        <v>230.4</v>
      </c>
      <c r="M139" s="46"/>
    </row>
    <row r="140" spans="1:13" s="3" customFormat="1" ht="11.25" customHeight="1" thickBot="1">
      <c r="A140" s="46"/>
      <c r="B140" s="19"/>
      <c r="C140" s="10"/>
      <c r="D140" s="22"/>
      <c r="E140" s="11"/>
      <c r="F140" s="18"/>
      <c r="G140" s="46"/>
      <c r="H140" s="26" t="s">
        <v>1134</v>
      </c>
      <c r="I140" s="29" t="s">
        <v>710</v>
      </c>
      <c r="J140" s="81" t="s">
        <v>1154</v>
      </c>
      <c r="K140" s="30" t="s">
        <v>933</v>
      </c>
      <c r="L140" s="57">
        <v>231.3</v>
      </c>
      <c r="M140" s="46"/>
    </row>
    <row r="141" spans="1:13" s="3" customFormat="1" ht="8.25" customHeight="1" thickTop="1">
      <c r="A141" s="46"/>
      <c r="B141" s="47"/>
      <c r="C141" s="47"/>
      <c r="D141" s="47"/>
      <c r="E141" s="47"/>
      <c r="F141" s="47"/>
      <c r="G141" s="46"/>
      <c r="H141" s="48"/>
      <c r="I141" s="48"/>
      <c r="J141" s="48"/>
      <c r="K141" s="48"/>
      <c r="L141" s="48"/>
      <c r="M141" s="46"/>
    </row>
    <row r="142" spans="1:13" ht="34.5" customHeight="1" thickBot="1">
      <c r="A142" s="35"/>
      <c r="B142" s="893" t="s">
        <v>771</v>
      </c>
      <c r="C142" s="893"/>
      <c r="D142" s="35"/>
      <c r="E142" s="193" t="s">
        <v>715</v>
      </c>
      <c r="F142" s="902" t="s">
        <v>716</v>
      </c>
      <c r="G142" s="902"/>
      <c r="H142" s="902"/>
      <c r="I142" s="902"/>
      <c r="J142" s="35"/>
      <c r="K142" s="893" t="s">
        <v>900</v>
      </c>
      <c r="L142" s="893"/>
      <c r="M142" s="35"/>
    </row>
    <row r="143" spans="1:13" ht="5.25" customHeight="1" thickTop="1" thickBot="1">
      <c r="A143" s="35"/>
      <c r="B143" s="894" t="s">
        <v>623</v>
      </c>
      <c r="C143" s="895"/>
      <c r="D143" s="43"/>
      <c r="E143" s="44"/>
      <c r="F143" s="44"/>
      <c r="G143" s="35"/>
      <c r="H143" s="898" t="s">
        <v>654</v>
      </c>
      <c r="I143" s="899"/>
      <c r="J143" s="45"/>
      <c r="K143" s="45"/>
      <c r="L143" s="45"/>
      <c r="M143" s="35"/>
    </row>
    <row r="144" spans="1:13" s="3" customFormat="1" ht="16.5" thickTop="1" thickBot="1">
      <c r="A144" s="46"/>
      <c r="B144" s="896"/>
      <c r="C144" s="897"/>
      <c r="D144" s="14"/>
      <c r="E144" s="12" t="s">
        <v>647</v>
      </c>
      <c r="F144" s="13">
        <f>COUNTA(D146:D167)</f>
        <v>15</v>
      </c>
      <c r="G144" s="46"/>
      <c r="H144" s="900"/>
      <c r="I144" s="901"/>
      <c r="J144" s="32"/>
      <c r="K144" s="33" t="s">
        <v>647</v>
      </c>
      <c r="L144" s="34">
        <f>COUNTA(J146:J167)</f>
        <v>21</v>
      </c>
      <c r="M144" s="46"/>
    </row>
    <row r="145" spans="1:14" s="3" customFormat="1">
      <c r="A145" s="46"/>
      <c r="B145" s="15" t="s">
        <v>628</v>
      </c>
      <c r="C145" s="16" t="s">
        <v>624</v>
      </c>
      <c r="D145" s="4" t="s">
        <v>625</v>
      </c>
      <c r="E145" s="4" t="s">
        <v>626</v>
      </c>
      <c r="F145" s="5" t="s">
        <v>646</v>
      </c>
      <c r="G145" s="46"/>
      <c r="H145" s="24" t="s">
        <v>628</v>
      </c>
      <c r="I145" s="23" t="s">
        <v>624</v>
      </c>
      <c r="J145" s="4" t="s">
        <v>625</v>
      </c>
      <c r="K145" s="4" t="s">
        <v>626</v>
      </c>
      <c r="L145" s="25" t="s">
        <v>646</v>
      </c>
      <c r="M145" s="46"/>
    </row>
    <row r="146" spans="1:14" s="3" customFormat="1">
      <c r="A146" s="46"/>
      <c r="B146" s="82" t="s">
        <v>632</v>
      </c>
      <c r="C146" s="83" t="s">
        <v>682</v>
      </c>
      <c r="D146" s="84" t="s">
        <v>656</v>
      </c>
      <c r="E146" s="85" t="s">
        <v>945</v>
      </c>
      <c r="F146" s="278">
        <v>1.9386574074074072E-3</v>
      </c>
      <c r="G146" s="285"/>
      <c r="H146" s="100" t="s">
        <v>632</v>
      </c>
      <c r="I146" s="83" t="s">
        <v>837</v>
      </c>
      <c r="J146" s="84" t="s">
        <v>1408</v>
      </c>
      <c r="K146" s="85" t="s">
        <v>659</v>
      </c>
      <c r="L146" s="281">
        <v>3.2418981481481478E-3</v>
      </c>
      <c r="M146" s="46"/>
      <c r="N146" s="286"/>
    </row>
    <row r="147" spans="1:14" s="3" customFormat="1">
      <c r="A147" s="46"/>
      <c r="B147" s="87" t="s">
        <v>633</v>
      </c>
      <c r="C147" s="88" t="s">
        <v>1166</v>
      </c>
      <c r="D147" s="89" t="s">
        <v>1224</v>
      </c>
      <c r="E147" s="90" t="s">
        <v>931</v>
      </c>
      <c r="F147" s="279">
        <v>2.0439814814814813E-3</v>
      </c>
      <c r="G147" s="285"/>
      <c r="H147" s="102" t="s">
        <v>633</v>
      </c>
      <c r="I147" s="88" t="s">
        <v>1235</v>
      </c>
      <c r="J147" s="89" t="s">
        <v>1221</v>
      </c>
      <c r="K147" s="90" t="s">
        <v>659</v>
      </c>
      <c r="L147" s="282">
        <v>3.3483796296296295E-3</v>
      </c>
      <c r="M147" s="46"/>
      <c r="N147" s="286"/>
    </row>
    <row r="148" spans="1:14" s="3" customFormat="1">
      <c r="A148" s="46"/>
      <c r="B148" s="92" t="s">
        <v>634</v>
      </c>
      <c r="C148" s="93" t="s">
        <v>1169</v>
      </c>
      <c r="D148" s="94" t="s">
        <v>684</v>
      </c>
      <c r="E148" s="95" t="s">
        <v>665</v>
      </c>
      <c r="F148" s="280">
        <v>2.1099537037037037E-3</v>
      </c>
      <c r="G148" s="285"/>
      <c r="H148" s="104" t="s">
        <v>634</v>
      </c>
      <c r="I148" s="93" t="s">
        <v>708</v>
      </c>
      <c r="J148" s="94" t="s">
        <v>811</v>
      </c>
      <c r="K148" s="95" t="s">
        <v>631</v>
      </c>
      <c r="L148" s="283">
        <v>3.3599537037037035E-3</v>
      </c>
      <c r="M148" s="46"/>
      <c r="N148" s="286"/>
    </row>
    <row r="149" spans="1:14" s="3" customFormat="1">
      <c r="A149" s="46"/>
      <c r="B149" s="6" t="s">
        <v>635</v>
      </c>
      <c r="C149" s="7" t="s">
        <v>1400</v>
      </c>
      <c r="D149" s="8" t="s">
        <v>1248</v>
      </c>
      <c r="E149" s="9" t="s">
        <v>753</v>
      </c>
      <c r="F149" s="17">
        <v>182.9</v>
      </c>
      <c r="G149" s="46"/>
      <c r="H149" s="26" t="s">
        <v>635</v>
      </c>
      <c r="I149" s="7" t="s">
        <v>673</v>
      </c>
      <c r="J149" s="8" t="s">
        <v>700</v>
      </c>
      <c r="K149" s="9" t="s">
        <v>671</v>
      </c>
      <c r="L149" s="27">
        <v>290.7</v>
      </c>
      <c r="M149" s="46"/>
    </row>
    <row r="150" spans="1:14" s="3" customFormat="1">
      <c r="A150" s="46"/>
      <c r="B150" s="6" t="s">
        <v>636</v>
      </c>
      <c r="C150" s="7" t="s">
        <v>978</v>
      </c>
      <c r="D150" s="8" t="s">
        <v>1401</v>
      </c>
      <c r="E150" s="9" t="s">
        <v>753</v>
      </c>
      <c r="F150" s="17">
        <v>183.2</v>
      </c>
      <c r="G150" s="46"/>
      <c r="H150" s="26" t="s">
        <v>636</v>
      </c>
      <c r="I150" s="7" t="s">
        <v>666</v>
      </c>
      <c r="J150" s="8" t="s">
        <v>1334</v>
      </c>
      <c r="K150" s="9" t="s">
        <v>665</v>
      </c>
      <c r="L150" s="27">
        <v>291.2</v>
      </c>
      <c r="M150" s="46"/>
    </row>
    <row r="151" spans="1:14" s="3" customFormat="1">
      <c r="A151" s="46"/>
      <c r="B151" s="6" t="s">
        <v>637</v>
      </c>
      <c r="C151" s="7" t="s">
        <v>1155</v>
      </c>
      <c r="D151" s="8" t="s">
        <v>1357</v>
      </c>
      <c r="E151" s="9" t="s">
        <v>663</v>
      </c>
      <c r="F151" s="17">
        <v>183.7</v>
      </c>
      <c r="G151" s="46"/>
      <c r="H151" s="26" t="s">
        <v>637</v>
      </c>
      <c r="I151" s="7" t="s">
        <v>793</v>
      </c>
      <c r="J151" s="8" t="s">
        <v>841</v>
      </c>
      <c r="K151" s="9" t="s">
        <v>659</v>
      </c>
      <c r="L151" s="27">
        <v>293.5</v>
      </c>
      <c r="M151" s="46"/>
    </row>
    <row r="152" spans="1:14" s="3" customFormat="1">
      <c r="A152" s="46"/>
      <c r="B152" s="6" t="s">
        <v>638</v>
      </c>
      <c r="C152" s="7" t="s">
        <v>755</v>
      </c>
      <c r="D152" s="8" t="s">
        <v>1402</v>
      </c>
      <c r="E152" s="9" t="s">
        <v>945</v>
      </c>
      <c r="F152" s="17">
        <v>184.1</v>
      </c>
      <c r="G152" s="46"/>
      <c r="H152" s="26" t="s">
        <v>638</v>
      </c>
      <c r="I152" s="7" t="s">
        <v>1409</v>
      </c>
      <c r="J152" s="8" t="s">
        <v>1170</v>
      </c>
      <c r="K152" s="9" t="s">
        <v>931</v>
      </c>
      <c r="L152" s="27">
        <v>296.5</v>
      </c>
      <c r="M152" s="46"/>
    </row>
    <row r="153" spans="1:14" s="3" customFormat="1">
      <c r="A153" s="46"/>
      <c r="B153" s="6" t="s">
        <v>639</v>
      </c>
      <c r="C153" s="7" t="s">
        <v>763</v>
      </c>
      <c r="D153" s="8" t="s">
        <v>855</v>
      </c>
      <c r="E153" s="9" t="s">
        <v>671</v>
      </c>
      <c r="F153" s="17">
        <v>189.9</v>
      </c>
      <c r="G153" s="46"/>
      <c r="H153" s="26" t="s">
        <v>639</v>
      </c>
      <c r="I153" s="7" t="s">
        <v>742</v>
      </c>
      <c r="J153" s="8" t="s">
        <v>1410</v>
      </c>
      <c r="K153" s="9" t="s">
        <v>631</v>
      </c>
      <c r="L153" s="27">
        <v>297.10000000000002</v>
      </c>
      <c r="M153" s="46"/>
    </row>
    <row r="154" spans="1:14" s="3" customFormat="1">
      <c r="A154" s="46"/>
      <c r="B154" s="6" t="s">
        <v>640</v>
      </c>
      <c r="C154" s="7" t="s">
        <v>655</v>
      </c>
      <c r="D154" s="8" t="s">
        <v>685</v>
      </c>
      <c r="E154" s="9" t="s">
        <v>665</v>
      </c>
      <c r="F154" s="17">
        <v>190.7</v>
      </c>
      <c r="G154" s="46"/>
      <c r="H154" s="26" t="s">
        <v>640</v>
      </c>
      <c r="I154" s="7" t="s">
        <v>742</v>
      </c>
      <c r="J154" s="8" t="s">
        <v>838</v>
      </c>
      <c r="K154" s="9" t="s">
        <v>665</v>
      </c>
      <c r="L154" s="27">
        <v>297.8</v>
      </c>
      <c r="M154" s="46"/>
    </row>
    <row r="155" spans="1:14" s="3" customFormat="1">
      <c r="A155" s="46"/>
      <c r="B155" s="6" t="s">
        <v>641</v>
      </c>
      <c r="C155" s="7" t="s">
        <v>680</v>
      </c>
      <c r="D155" s="8" t="s">
        <v>1403</v>
      </c>
      <c r="E155" s="9" t="s">
        <v>933</v>
      </c>
      <c r="F155" s="17">
        <v>195.5</v>
      </c>
      <c r="G155" s="46"/>
      <c r="H155" s="26" t="s">
        <v>641</v>
      </c>
      <c r="I155" s="7" t="s">
        <v>710</v>
      </c>
      <c r="J155" s="8" t="s">
        <v>848</v>
      </c>
      <c r="K155" s="9" t="s">
        <v>944</v>
      </c>
      <c r="L155" s="27">
        <v>299.60000000000002</v>
      </c>
      <c r="M155" s="46"/>
    </row>
    <row r="156" spans="1:14" s="3" customFormat="1">
      <c r="A156" s="46"/>
      <c r="B156" s="6" t="s">
        <v>642</v>
      </c>
      <c r="C156" s="7" t="s">
        <v>629</v>
      </c>
      <c r="D156" s="8" t="s">
        <v>684</v>
      </c>
      <c r="E156" s="9" t="s">
        <v>665</v>
      </c>
      <c r="F156" s="17">
        <v>196.9</v>
      </c>
      <c r="G156" s="46"/>
      <c r="H156" s="26" t="s">
        <v>642</v>
      </c>
      <c r="I156" s="7" t="s">
        <v>669</v>
      </c>
      <c r="J156" s="8" t="s">
        <v>794</v>
      </c>
      <c r="K156" s="9" t="s">
        <v>631</v>
      </c>
      <c r="L156" s="27">
        <v>302.89999999999998</v>
      </c>
      <c r="M156" s="46"/>
    </row>
    <row r="157" spans="1:14" s="3" customFormat="1" ht="12" customHeight="1">
      <c r="A157" s="46"/>
      <c r="B157" s="6" t="s">
        <v>643</v>
      </c>
      <c r="C157" s="7" t="s">
        <v>692</v>
      </c>
      <c r="D157" s="8" t="s">
        <v>858</v>
      </c>
      <c r="E157" s="9" t="s">
        <v>665</v>
      </c>
      <c r="F157" s="17">
        <v>201.9</v>
      </c>
      <c r="G157" s="46"/>
      <c r="H157" s="26" t="s">
        <v>643</v>
      </c>
      <c r="I157" s="7" t="s">
        <v>785</v>
      </c>
      <c r="J157" s="8" t="s">
        <v>1411</v>
      </c>
      <c r="K157" s="9" t="s">
        <v>659</v>
      </c>
      <c r="L157" s="27">
        <v>304.39999999999998</v>
      </c>
      <c r="M157" s="46"/>
    </row>
    <row r="158" spans="1:14" s="3" customFormat="1">
      <c r="A158" s="46"/>
      <c r="B158" s="6" t="s">
        <v>644</v>
      </c>
      <c r="C158" s="7" t="s">
        <v>927</v>
      </c>
      <c r="D158" s="8" t="s">
        <v>1404</v>
      </c>
      <c r="E158" s="9" t="s">
        <v>933</v>
      </c>
      <c r="F158" s="17">
        <v>219.1</v>
      </c>
      <c r="G158" s="46"/>
      <c r="H158" s="26" t="s">
        <v>644</v>
      </c>
      <c r="I158" s="7" t="s">
        <v>1244</v>
      </c>
      <c r="J158" s="8" t="s">
        <v>1233</v>
      </c>
      <c r="K158" s="9" t="s">
        <v>631</v>
      </c>
      <c r="L158" s="27">
        <v>305.8</v>
      </c>
      <c r="M158" s="46"/>
    </row>
    <row r="159" spans="1:14" s="3" customFormat="1">
      <c r="A159" s="46"/>
      <c r="B159" s="6" t="s">
        <v>645</v>
      </c>
      <c r="C159" s="7" t="s">
        <v>1405</v>
      </c>
      <c r="D159" s="8" t="s">
        <v>1406</v>
      </c>
      <c r="E159" s="9" t="s">
        <v>665</v>
      </c>
      <c r="F159" s="17">
        <v>224.1</v>
      </c>
      <c r="G159" s="46"/>
      <c r="H159" s="26" t="s">
        <v>645</v>
      </c>
      <c r="I159" s="7" t="s">
        <v>1172</v>
      </c>
      <c r="J159" s="8" t="s">
        <v>1412</v>
      </c>
      <c r="K159" s="9" t="s">
        <v>931</v>
      </c>
      <c r="L159" s="27">
        <v>306.7</v>
      </c>
      <c r="M159" s="46"/>
    </row>
    <row r="160" spans="1:14" s="3" customFormat="1">
      <c r="A160" s="46"/>
      <c r="B160" s="6" t="s">
        <v>648</v>
      </c>
      <c r="C160" s="7" t="s">
        <v>1407</v>
      </c>
      <c r="D160" s="8" t="s">
        <v>1040</v>
      </c>
      <c r="E160" s="9" t="s">
        <v>834</v>
      </c>
      <c r="F160" s="17">
        <v>241.6</v>
      </c>
      <c r="G160" s="46"/>
      <c r="H160" s="26" t="s">
        <v>648</v>
      </c>
      <c r="I160" s="7" t="s">
        <v>669</v>
      </c>
      <c r="J160" s="8" t="s">
        <v>1421</v>
      </c>
      <c r="K160" s="9" t="s">
        <v>931</v>
      </c>
      <c r="L160" s="27">
        <v>307</v>
      </c>
      <c r="M160" s="46"/>
    </row>
    <row r="161" spans="1:14" s="3" customFormat="1" ht="12.75">
      <c r="A161" s="46"/>
      <c r="B161" s="6"/>
      <c r="C161" s="7"/>
      <c r="D161" s="21"/>
      <c r="E161" s="9"/>
      <c r="F161" s="17"/>
      <c r="G161" s="46"/>
      <c r="H161" s="26" t="s">
        <v>649</v>
      </c>
      <c r="I161" s="7" t="s">
        <v>1422</v>
      </c>
      <c r="J161" s="8" t="s">
        <v>1020</v>
      </c>
      <c r="K161" s="9" t="s">
        <v>931</v>
      </c>
      <c r="L161" s="27">
        <v>312.5</v>
      </c>
      <c r="M161" s="46"/>
    </row>
    <row r="162" spans="1:14" s="3" customFormat="1" ht="12.75">
      <c r="A162" s="46"/>
      <c r="B162" s="6"/>
      <c r="C162" s="7"/>
      <c r="D162" s="21"/>
      <c r="E162" s="9"/>
      <c r="F162" s="17"/>
      <c r="G162" s="46"/>
      <c r="H162" s="26" t="s">
        <v>650</v>
      </c>
      <c r="I162" s="7" t="s">
        <v>710</v>
      </c>
      <c r="J162" s="8" t="s">
        <v>851</v>
      </c>
      <c r="K162" s="9" t="s">
        <v>631</v>
      </c>
      <c r="L162" s="27">
        <v>338.9</v>
      </c>
      <c r="M162" s="46"/>
    </row>
    <row r="163" spans="1:14" s="3" customFormat="1" ht="12.75">
      <c r="A163" s="46"/>
      <c r="B163" s="6"/>
      <c r="C163" s="7"/>
      <c r="D163" s="21"/>
      <c r="E163" s="9"/>
      <c r="F163" s="17"/>
      <c r="G163" s="46"/>
      <c r="H163" s="26" t="s">
        <v>651</v>
      </c>
      <c r="I163" s="7" t="s">
        <v>707</v>
      </c>
      <c r="J163" s="8" t="s">
        <v>1020</v>
      </c>
      <c r="K163" s="9" t="s">
        <v>933</v>
      </c>
      <c r="L163" s="27">
        <v>359.5</v>
      </c>
      <c r="M163" s="46"/>
    </row>
    <row r="164" spans="1:14" s="3" customFormat="1" ht="12.75">
      <c r="A164" s="46"/>
      <c r="B164" s="6"/>
      <c r="C164" s="7"/>
      <c r="D164" s="21"/>
      <c r="E164" s="9"/>
      <c r="F164" s="17"/>
      <c r="G164" s="46"/>
      <c r="H164" s="26" t="s">
        <v>652</v>
      </c>
      <c r="I164" s="7" t="s">
        <v>875</v>
      </c>
      <c r="J164" s="8" t="s">
        <v>1234</v>
      </c>
      <c r="K164" s="9" t="s">
        <v>933</v>
      </c>
      <c r="L164" s="27">
        <v>360.6</v>
      </c>
      <c r="M164" s="46"/>
    </row>
    <row r="165" spans="1:14" s="3" customFormat="1" ht="12.75">
      <c r="A165" s="46"/>
      <c r="B165" s="6"/>
      <c r="C165" s="7"/>
      <c r="D165" s="21"/>
      <c r="E165" s="9"/>
      <c r="F165" s="17"/>
      <c r="G165" s="46"/>
      <c r="H165" s="26" t="s">
        <v>653</v>
      </c>
      <c r="I165" s="7" t="s">
        <v>669</v>
      </c>
      <c r="J165" s="8" t="s">
        <v>1154</v>
      </c>
      <c r="K165" s="9" t="s">
        <v>933</v>
      </c>
      <c r="L165" s="27">
        <v>387.5</v>
      </c>
      <c r="M165" s="46"/>
    </row>
    <row r="166" spans="1:14" s="3" customFormat="1" ht="13.5" thickBot="1">
      <c r="A166" s="46"/>
      <c r="B166" s="6"/>
      <c r="C166" s="7"/>
      <c r="D166" s="21"/>
      <c r="E166" s="9"/>
      <c r="F166" s="17"/>
      <c r="G166" s="46"/>
      <c r="H166" s="26" t="s">
        <v>901</v>
      </c>
      <c r="I166" s="7" t="s">
        <v>1388</v>
      </c>
      <c r="J166" s="8" t="s">
        <v>1423</v>
      </c>
      <c r="K166" s="9" t="s">
        <v>933</v>
      </c>
      <c r="L166" s="27">
        <v>420.6</v>
      </c>
      <c r="M166" s="46"/>
    </row>
    <row r="167" spans="1:14" s="3" customFormat="1" ht="13.5" hidden="1" thickBot="1">
      <c r="A167" s="46"/>
      <c r="B167" s="19"/>
      <c r="C167" s="10"/>
      <c r="D167" s="22"/>
      <c r="E167" s="11"/>
      <c r="F167" s="18"/>
      <c r="G167" s="46"/>
      <c r="H167" s="28"/>
      <c r="I167" s="29"/>
      <c r="J167" s="29"/>
      <c r="K167" s="30"/>
      <c r="L167" s="31"/>
      <c r="M167" s="46"/>
    </row>
    <row r="168" spans="1:14" s="3" customFormat="1" ht="12.75" thickTop="1">
      <c r="A168" s="46"/>
      <c r="B168" s="47"/>
      <c r="C168" s="47"/>
      <c r="D168" s="47"/>
      <c r="E168" s="47"/>
      <c r="F168" s="47"/>
      <c r="G168" s="46"/>
      <c r="H168" s="48"/>
      <c r="I168" s="48"/>
      <c r="J168" s="48"/>
      <c r="K168" s="48"/>
      <c r="L168" s="48"/>
      <c r="M168" s="46"/>
    </row>
    <row r="169" spans="1:14" s="3" customFormat="1" ht="34.5" customHeight="1" thickBot="1">
      <c r="A169" s="35"/>
      <c r="B169" s="893" t="s">
        <v>772</v>
      </c>
      <c r="C169" s="893"/>
      <c r="D169" s="35"/>
      <c r="E169" s="193" t="s">
        <v>900</v>
      </c>
      <c r="F169" s="902" t="s">
        <v>717</v>
      </c>
      <c r="G169" s="902"/>
      <c r="H169" s="902"/>
      <c r="I169" s="902"/>
      <c r="J169" s="35"/>
      <c r="K169" s="893" t="s">
        <v>727</v>
      </c>
      <c r="L169" s="893"/>
    </row>
    <row r="170" spans="1:14" s="3" customFormat="1" ht="13.5" thickTop="1" thickBot="1">
      <c r="A170" s="35"/>
      <c r="B170" s="894" t="s">
        <v>718</v>
      </c>
      <c r="C170" s="895"/>
      <c r="D170" s="43"/>
      <c r="E170" s="44"/>
      <c r="F170" s="44"/>
      <c r="G170" s="35"/>
      <c r="H170" s="898" t="s">
        <v>719</v>
      </c>
      <c r="I170" s="899"/>
      <c r="J170" s="45"/>
      <c r="K170" s="45"/>
      <c r="L170" s="45"/>
    </row>
    <row r="171" spans="1:14" s="3" customFormat="1" ht="16.5" thickTop="1" thickBot="1">
      <c r="A171" s="46"/>
      <c r="B171" s="896"/>
      <c r="C171" s="897"/>
      <c r="D171" s="14"/>
      <c r="E171" s="12" t="s">
        <v>647</v>
      </c>
      <c r="F171" s="13">
        <f>COUNTA(D173:D192)</f>
        <v>2</v>
      </c>
      <c r="G171" s="46"/>
      <c r="H171" s="900"/>
      <c r="I171" s="901"/>
      <c r="J171" s="32"/>
      <c r="K171" s="33" t="s">
        <v>647</v>
      </c>
      <c r="L171" s="34">
        <f>COUNTA(J173:J192)</f>
        <v>3</v>
      </c>
    </row>
    <row r="172" spans="1:14" s="3" customFormat="1">
      <c r="A172" s="46"/>
      <c r="B172" s="15" t="s">
        <v>628</v>
      </c>
      <c r="C172" s="16" t="s">
        <v>624</v>
      </c>
      <c r="D172" s="4" t="s">
        <v>625</v>
      </c>
      <c r="E172" s="4" t="s">
        <v>626</v>
      </c>
      <c r="F172" s="5" t="s">
        <v>646</v>
      </c>
      <c r="G172" s="46"/>
      <c r="H172" s="24" t="s">
        <v>628</v>
      </c>
      <c r="I172" s="23" t="s">
        <v>624</v>
      </c>
      <c r="J172" s="4" t="s">
        <v>625</v>
      </c>
      <c r="K172" s="4" t="s">
        <v>626</v>
      </c>
      <c r="L172" s="25" t="s">
        <v>646</v>
      </c>
    </row>
    <row r="173" spans="1:14" s="3" customFormat="1">
      <c r="A173" s="46"/>
      <c r="B173" s="82" t="s">
        <v>632</v>
      </c>
      <c r="C173" s="83" t="s">
        <v>806</v>
      </c>
      <c r="D173" s="84" t="s">
        <v>1424</v>
      </c>
      <c r="E173" s="85" t="s">
        <v>659</v>
      </c>
      <c r="F173" s="278">
        <v>4.5219907407407405E-3</v>
      </c>
      <c r="G173" s="285"/>
      <c r="H173" s="100" t="s">
        <v>632</v>
      </c>
      <c r="I173" s="83" t="s">
        <v>1427</v>
      </c>
      <c r="J173" s="84" t="s">
        <v>874</v>
      </c>
      <c r="K173" s="85" t="s">
        <v>931</v>
      </c>
      <c r="L173" s="281">
        <v>9.1435185185185178E-3</v>
      </c>
      <c r="N173" s="286"/>
    </row>
    <row r="174" spans="1:14" s="3" customFormat="1">
      <c r="A174" s="46"/>
      <c r="B174" s="87" t="s">
        <v>633</v>
      </c>
      <c r="C174" s="88" t="s">
        <v>1161</v>
      </c>
      <c r="D174" s="89" t="s">
        <v>1425</v>
      </c>
      <c r="E174" s="90" t="s">
        <v>659</v>
      </c>
      <c r="F174" s="279">
        <v>5.2777777777777771E-3</v>
      </c>
      <c r="G174" s="285"/>
      <c r="H174" s="102" t="s">
        <v>633</v>
      </c>
      <c r="I174" s="88" t="s">
        <v>793</v>
      </c>
      <c r="J174" s="89" t="s">
        <v>794</v>
      </c>
      <c r="K174" s="90" t="s">
        <v>631</v>
      </c>
      <c r="L174" s="282">
        <v>9.2708333333333341E-3</v>
      </c>
      <c r="N174" s="286"/>
    </row>
    <row r="175" spans="1:14" s="3" customFormat="1" ht="12.75" thickBot="1">
      <c r="A175" s="46"/>
      <c r="B175" s="92"/>
      <c r="C175" s="93"/>
      <c r="D175" s="94"/>
      <c r="E175" s="95"/>
      <c r="F175" s="96"/>
      <c r="G175" s="46"/>
      <c r="H175" s="104" t="s">
        <v>634</v>
      </c>
      <c r="I175" s="93" t="s">
        <v>1396</v>
      </c>
      <c r="J175" s="94" t="s">
        <v>1265</v>
      </c>
      <c r="K175" s="95" t="s">
        <v>753</v>
      </c>
      <c r="L175" s="283">
        <v>9.571759259259259E-3</v>
      </c>
      <c r="N175" s="286"/>
    </row>
    <row r="176" spans="1:14" s="3" customFormat="1" ht="12.75" hidden="1">
      <c r="A176" s="46"/>
      <c r="B176" s="6"/>
      <c r="C176" s="7"/>
      <c r="D176" s="20"/>
      <c r="E176" s="9"/>
      <c r="F176" s="17"/>
      <c r="G176" s="46"/>
      <c r="H176" s="26"/>
      <c r="I176" s="7"/>
      <c r="J176" s="8"/>
      <c r="K176" s="9"/>
      <c r="L176" s="27"/>
    </row>
    <row r="177" spans="1:12" s="3" customFormat="1" ht="13.5" hidden="1" thickBot="1">
      <c r="A177" s="46"/>
      <c r="B177" s="6"/>
      <c r="C177" s="7"/>
      <c r="D177" s="20"/>
      <c r="E177" s="9"/>
      <c r="F177" s="17"/>
      <c r="G177" s="46"/>
      <c r="H177" s="26"/>
      <c r="I177" s="7"/>
      <c r="J177" s="8"/>
      <c r="K177" s="9"/>
      <c r="L177" s="27"/>
    </row>
    <row r="178" spans="1:12" s="3" customFormat="1" ht="12.75" hidden="1">
      <c r="A178" s="46"/>
      <c r="B178" s="6"/>
      <c r="C178" s="7"/>
      <c r="D178" s="20"/>
      <c r="E178" s="9"/>
      <c r="F178" s="17"/>
      <c r="G178" s="46"/>
      <c r="H178" s="26"/>
      <c r="I178" s="7"/>
      <c r="J178" s="8"/>
      <c r="K178" s="9"/>
      <c r="L178" s="27"/>
    </row>
    <row r="179" spans="1:12" s="3" customFormat="1" ht="12.75" hidden="1">
      <c r="A179" s="46"/>
      <c r="B179" s="6"/>
      <c r="C179" s="7"/>
      <c r="D179" s="20"/>
      <c r="E179" s="9"/>
      <c r="F179" s="17"/>
      <c r="G179" s="46"/>
      <c r="H179" s="26"/>
      <c r="I179" s="7"/>
      <c r="J179" s="8"/>
      <c r="K179" s="9"/>
      <c r="L179" s="27"/>
    </row>
    <row r="180" spans="1:12" s="3" customFormat="1" ht="12.75" hidden="1">
      <c r="A180" s="46"/>
      <c r="B180" s="6"/>
      <c r="C180" s="7"/>
      <c r="D180" s="20"/>
      <c r="E180" s="9"/>
      <c r="F180" s="17"/>
      <c r="G180" s="46"/>
      <c r="H180" s="26"/>
      <c r="I180" s="7"/>
      <c r="J180" s="8"/>
      <c r="K180" s="9"/>
      <c r="L180" s="27"/>
    </row>
    <row r="181" spans="1:12" s="3" customFormat="1" ht="12.75" hidden="1">
      <c r="A181" s="46"/>
      <c r="B181" s="6"/>
      <c r="C181" s="7"/>
      <c r="D181" s="20"/>
      <c r="E181" s="9"/>
      <c r="F181" s="17"/>
      <c r="G181" s="46"/>
      <c r="H181" s="26"/>
      <c r="I181" s="7"/>
      <c r="J181" s="8"/>
      <c r="K181" s="9"/>
      <c r="L181" s="27"/>
    </row>
    <row r="182" spans="1:12" s="3" customFormat="1" ht="13.5" hidden="1" thickBot="1">
      <c r="A182" s="46"/>
      <c r="B182" s="6"/>
      <c r="C182" s="7"/>
      <c r="D182" s="20"/>
      <c r="E182" s="9"/>
      <c r="F182" s="17"/>
      <c r="G182" s="46"/>
      <c r="H182" s="26"/>
      <c r="I182" s="7"/>
      <c r="J182" s="8"/>
      <c r="K182" s="9"/>
      <c r="L182" s="27"/>
    </row>
    <row r="183" spans="1:12" s="3" customFormat="1" ht="13.5" hidden="1" customHeight="1">
      <c r="A183" s="46"/>
      <c r="B183" s="6"/>
      <c r="C183" s="7"/>
      <c r="D183" s="20"/>
      <c r="E183" s="9"/>
      <c r="F183" s="17"/>
      <c r="G183" s="46"/>
      <c r="H183" s="26"/>
      <c r="I183" s="7"/>
      <c r="J183" s="8"/>
      <c r="K183" s="9"/>
      <c r="L183" s="27"/>
    </row>
    <row r="184" spans="1:12" s="3" customFormat="1" ht="13.5" hidden="1" customHeight="1">
      <c r="A184" s="46"/>
      <c r="B184" s="6"/>
      <c r="C184" s="7"/>
      <c r="D184" s="20"/>
      <c r="E184" s="9"/>
      <c r="F184" s="17"/>
      <c r="G184" s="46"/>
      <c r="H184" s="26"/>
      <c r="I184" s="7"/>
      <c r="J184" s="8"/>
      <c r="K184" s="9"/>
      <c r="L184" s="27"/>
    </row>
    <row r="185" spans="1:12" s="3" customFormat="1" ht="13.5" hidden="1" customHeight="1">
      <c r="A185" s="46"/>
      <c r="B185" s="6"/>
      <c r="C185" s="7"/>
      <c r="D185" s="20"/>
      <c r="E185" s="9"/>
      <c r="F185" s="17"/>
      <c r="G185" s="46"/>
      <c r="H185" s="26"/>
      <c r="I185" s="7"/>
      <c r="J185" s="8"/>
      <c r="K185" s="9"/>
      <c r="L185" s="27"/>
    </row>
    <row r="186" spans="1:12" s="3" customFormat="1" ht="13.5" hidden="1" customHeight="1">
      <c r="A186" s="46"/>
      <c r="B186" s="6"/>
      <c r="C186" s="7"/>
      <c r="D186" s="20"/>
      <c r="E186" s="9"/>
      <c r="F186" s="17"/>
      <c r="G186" s="46"/>
      <c r="H186" s="26"/>
      <c r="I186" s="7"/>
      <c r="J186" s="8"/>
      <c r="K186" s="9"/>
      <c r="L186" s="27"/>
    </row>
    <row r="187" spans="1:12" s="3" customFormat="1" ht="13.5" hidden="1" customHeight="1">
      <c r="A187" s="46"/>
      <c r="B187" s="6"/>
      <c r="C187" s="7"/>
      <c r="D187" s="21"/>
      <c r="E187" s="9"/>
      <c r="F187" s="17"/>
      <c r="G187" s="46"/>
      <c r="H187" s="26"/>
      <c r="I187" s="7"/>
      <c r="J187" s="7"/>
      <c r="K187" s="9"/>
      <c r="L187" s="27"/>
    </row>
    <row r="188" spans="1:12" s="3" customFormat="1" ht="13.5" hidden="1" customHeight="1">
      <c r="A188" s="46"/>
      <c r="B188" s="6"/>
      <c r="C188" s="7"/>
      <c r="D188" s="21"/>
      <c r="E188" s="9"/>
      <c r="F188" s="17"/>
      <c r="G188" s="46"/>
      <c r="H188" s="26"/>
      <c r="I188" s="7"/>
      <c r="J188" s="7"/>
      <c r="K188" s="9"/>
      <c r="L188" s="27"/>
    </row>
    <row r="189" spans="1:12" s="3" customFormat="1" ht="13.5" hidden="1" customHeight="1">
      <c r="A189" s="46"/>
      <c r="B189" s="6"/>
      <c r="C189" s="7"/>
      <c r="D189" s="21"/>
      <c r="E189" s="9"/>
      <c r="F189" s="17"/>
      <c r="G189" s="46"/>
      <c r="H189" s="26"/>
      <c r="I189" s="7"/>
      <c r="J189" s="7"/>
      <c r="K189" s="9"/>
      <c r="L189" s="27"/>
    </row>
    <row r="190" spans="1:12" s="3" customFormat="1" ht="13.5" hidden="1" customHeight="1">
      <c r="A190" s="46"/>
      <c r="B190" s="6"/>
      <c r="C190" s="7"/>
      <c r="D190" s="21"/>
      <c r="E190" s="9"/>
      <c r="F190" s="17"/>
      <c r="G190" s="46"/>
      <c r="H190" s="26"/>
      <c r="I190" s="7"/>
      <c r="J190" s="7"/>
      <c r="K190" s="9"/>
      <c r="L190" s="27"/>
    </row>
    <row r="191" spans="1:12" s="3" customFormat="1" ht="13.5" hidden="1" customHeight="1">
      <c r="A191" s="46"/>
      <c r="B191" s="6"/>
      <c r="C191" s="7"/>
      <c r="D191" s="21"/>
      <c r="E191" s="9"/>
      <c r="F191" s="17"/>
      <c r="G191" s="46"/>
      <c r="H191" s="26"/>
      <c r="I191" s="7"/>
      <c r="J191" s="7"/>
      <c r="K191" s="9"/>
      <c r="L191" s="27"/>
    </row>
    <row r="192" spans="1:12" s="3" customFormat="1" ht="13.5" hidden="1" thickBot="1">
      <c r="A192" s="46"/>
      <c r="B192" s="19"/>
      <c r="C192" s="10"/>
      <c r="D192" s="22"/>
      <c r="E192" s="11"/>
      <c r="F192" s="18"/>
      <c r="G192" s="46"/>
      <c r="H192" s="28"/>
      <c r="I192" s="29"/>
      <c r="J192" s="29"/>
      <c r="K192" s="30"/>
      <c r="L192" s="31"/>
    </row>
    <row r="193" spans="1:14" s="3" customFormat="1" ht="12.75" thickTop="1">
      <c r="A193" s="46"/>
      <c r="B193" s="47"/>
      <c r="C193" s="47"/>
      <c r="D193" s="47"/>
      <c r="E193" s="47"/>
      <c r="F193" s="47"/>
      <c r="G193" s="46"/>
      <c r="H193" s="48"/>
      <c r="I193" s="48"/>
      <c r="J193" s="48"/>
      <c r="K193" s="48"/>
      <c r="L193" s="48"/>
    </row>
    <row r="194" spans="1:14" s="3" customFormat="1" ht="21" thickBot="1">
      <c r="A194" s="35"/>
      <c r="B194" s="893" t="s">
        <v>773</v>
      </c>
      <c r="C194" s="893"/>
      <c r="D194" s="35"/>
      <c r="E194" s="193" t="s">
        <v>726</v>
      </c>
      <c r="F194" s="902" t="s">
        <v>776</v>
      </c>
      <c r="G194" s="902"/>
      <c r="H194" s="902"/>
      <c r="I194" s="902"/>
      <c r="J194" s="35"/>
      <c r="K194" s="893" t="s">
        <v>724</v>
      </c>
      <c r="L194" s="893"/>
    </row>
    <row r="195" spans="1:14" s="3" customFormat="1" ht="13.5" thickTop="1" thickBot="1">
      <c r="A195" s="35"/>
      <c r="B195" s="894" t="s">
        <v>720</v>
      </c>
      <c r="C195" s="895"/>
      <c r="D195" s="43"/>
      <c r="E195" s="44"/>
      <c r="F195" s="44"/>
      <c r="G195" s="35"/>
      <c r="H195" s="898" t="s">
        <v>721</v>
      </c>
      <c r="I195" s="899"/>
      <c r="J195" s="45"/>
      <c r="K195" s="45"/>
      <c r="L195" s="45"/>
    </row>
    <row r="196" spans="1:14" s="3" customFormat="1" ht="16.5" thickTop="1" thickBot="1">
      <c r="A196" s="46"/>
      <c r="B196" s="896"/>
      <c r="C196" s="897"/>
      <c r="D196" s="14"/>
      <c r="E196" s="12" t="s">
        <v>647</v>
      </c>
      <c r="F196" s="13">
        <f>COUNTA(D198:D217)</f>
        <v>2</v>
      </c>
      <c r="G196" s="46"/>
      <c r="H196" s="900"/>
      <c r="I196" s="901"/>
      <c r="J196" s="32"/>
      <c r="K196" s="33" t="s">
        <v>647</v>
      </c>
      <c r="L196" s="34">
        <f>COUNTA(J198:J217)</f>
        <v>17</v>
      </c>
    </row>
    <row r="197" spans="1:14" s="3" customFormat="1">
      <c r="A197" s="46"/>
      <c r="B197" s="15" t="s">
        <v>628</v>
      </c>
      <c r="C197" s="16" t="s">
        <v>624</v>
      </c>
      <c r="D197" s="4" t="s">
        <v>625</v>
      </c>
      <c r="E197" s="4" t="s">
        <v>626</v>
      </c>
      <c r="F197" s="5" t="s">
        <v>646</v>
      </c>
      <c r="G197" s="46"/>
      <c r="H197" s="24" t="s">
        <v>628</v>
      </c>
      <c r="I197" s="23" t="s">
        <v>624</v>
      </c>
      <c r="J197" s="4" t="s">
        <v>625</v>
      </c>
      <c r="K197" s="4" t="s">
        <v>626</v>
      </c>
      <c r="L197" s="25" t="s">
        <v>646</v>
      </c>
    </row>
    <row r="198" spans="1:14" s="3" customFormat="1">
      <c r="A198" s="46"/>
      <c r="B198" s="82" t="s">
        <v>632</v>
      </c>
      <c r="C198" s="83" t="s">
        <v>755</v>
      </c>
      <c r="D198" s="84" t="s">
        <v>1426</v>
      </c>
      <c r="E198" s="85" t="s">
        <v>945</v>
      </c>
      <c r="F198" s="278">
        <v>9.0624999999999994E-3</v>
      </c>
      <c r="G198" s="285"/>
      <c r="H198" s="100" t="s">
        <v>632</v>
      </c>
      <c r="I198" s="83" t="s">
        <v>731</v>
      </c>
      <c r="J198" s="84" t="s">
        <v>1428</v>
      </c>
      <c r="K198" s="85" t="s">
        <v>1434</v>
      </c>
      <c r="L198" s="281">
        <v>1.8101851851851852E-2</v>
      </c>
      <c r="N198" s="286"/>
    </row>
    <row r="199" spans="1:14" s="3" customFormat="1">
      <c r="A199" s="46"/>
      <c r="B199" s="87" t="s">
        <v>633</v>
      </c>
      <c r="C199" s="88" t="s">
        <v>747</v>
      </c>
      <c r="D199" s="89" t="s">
        <v>748</v>
      </c>
      <c r="E199" s="90" t="s">
        <v>883</v>
      </c>
      <c r="F199" s="279">
        <v>1.042824074074074E-2</v>
      </c>
      <c r="G199" s="285"/>
      <c r="H199" s="102" t="s">
        <v>633</v>
      </c>
      <c r="I199" s="88" t="s">
        <v>708</v>
      </c>
      <c r="J199" s="89" t="s">
        <v>1051</v>
      </c>
      <c r="K199" s="90" t="s">
        <v>753</v>
      </c>
      <c r="L199" s="282">
        <v>1.8414351851851852E-2</v>
      </c>
      <c r="N199" s="286"/>
    </row>
    <row r="200" spans="1:14" s="3" customFormat="1">
      <c r="A200" s="46"/>
      <c r="B200" s="92"/>
      <c r="C200" s="93"/>
      <c r="D200" s="94"/>
      <c r="E200" s="95"/>
      <c r="F200" s="96"/>
      <c r="G200" s="46"/>
      <c r="H200" s="104" t="s">
        <v>634</v>
      </c>
      <c r="I200" s="93" t="s">
        <v>701</v>
      </c>
      <c r="J200" s="94" t="s">
        <v>741</v>
      </c>
      <c r="K200" s="95" t="s">
        <v>883</v>
      </c>
      <c r="L200" s="283">
        <v>1.9317129629629629E-2</v>
      </c>
      <c r="N200" s="286"/>
    </row>
    <row r="201" spans="1:14" s="3" customFormat="1" ht="12.75">
      <c r="A201" s="46"/>
      <c r="B201" s="6"/>
      <c r="C201" s="7"/>
      <c r="D201" s="20"/>
      <c r="E201" s="9"/>
      <c r="F201" s="17"/>
      <c r="G201" s="46"/>
      <c r="H201" s="26" t="s">
        <v>635</v>
      </c>
      <c r="I201" s="7" t="s">
        <v>788</v>
      </c>
      <c r="J201" s="8" t="s">
        <v>1054</v>
      </c>
      <c r="K201" s="9" t="s">
        <v>883</v>
      </c>
      <c r="L201" s="27">
        <v>1670</v>
      </c>
    </row>
    <row r="202" spans="1:14" s="3" customFormat="1" ht="12.75">
      <c r="A202" s="46"/>
      <c r="B202" s="6"/>
      <c r="C202" s="7"/>
      <c r="D202" s="20"/>
      <c r="E202" s="9"/>
      <c r="F202" s="17"/>
      <c r="G202" s="46"/>
      <c r="H202" s="26" t="s">
        <v>636</v>
      </c>
      <c r="I202" s="7" t="s">
        <v>669</v>
      </c>
      <c r="J202" s="8" t="s">
        <v>1282</v>
      </c>
      <c r="K202" s="9" t="s">
        <v>883</v>
      </c>
      <c r="L202" s="27">
        <v>1679</v>
      </c>
    </row>
    <row r="203" spans="1:14" s="3" customFormat="1" ht="12.75">
      <c r="A203" s="46"/>
      <c r="B203" s="6"/>
      <c r="C203" s="7"/>
      <c r="D203" s="20"/>
      <c r="E203" s="9"/>
      <c r="F203" s="17"/>
      <c r="G203" s="46"/>
      <c r="H203" s="26" t="s">
        <v>637</v>
      </c>
      <c r="I203" s="7" t="s">
        <v>982</v>
      </c>
      <c r="J203" s="8" t="s">
        <v>1281</v>
      </c>
      <c r="K203" s="9" t="s">
        <v>753</v>
      </c>
      <c r="L203" s="27">
        <v>1711</v>
      </c>
    </row>
    <row r="204" spans="1:14" s="3" customFormat="1" ht="12.75">
      <c r="A204" s="46"/>
      <c r="B204" s="6"/>
      <c r="C204" s="7"/>
      <c r="D204" s="20"/>
      <c r="E204" s="9"/>
      <c r="F204" s="17"/>
      <c r="G204" s="46"/>
      <c r="H204" s="26" t="s">
        <v>638</v>
      </c>
      <c r="I204" s="7" t="s">
        <v>828</v>
      </c>
      <c r="J204" s="8" t="s">
        <v>1429</v>
      </c>
      <c r="K204" s="9" t="s">
        <v>753</v>
      </c>
      <c r="L204" s="27">
        <v>1721</v>
      </c>
    </row>
    <row r="205" spans="1:14" s="3" customFormat="1" ht="12.75">
      <c r="A205" s="46"/>
      <c r="B205" s="6"/>
      <c r="C205" s="7"/>
      <c r="D205" s="20"/>
      <c r="E205" s="9"/>
      <c r="F205" s="17"/>
      <c r="G205" s="46"/>
      <c r="H205" s="26" t="s">
        <v>639</v>
      </c>
      <c r="I205" s="7" t="s">
        <v>711</v>
      </c>
      <c r="J205" s="8" t="s">
        <v>1304</v>
      </c>
      <c r="K205" s="9" t="s">
        <v>730</v>
      </c>
      <c r="L205" s="27">
        <v>1723</v>
      </c>
    </row>
    <row r="206" spans="1:14" s="3" customFormat="1" ht="12.75">
      <c r="A206" s="46"/>
      <c r="B206" s="6"/>
      <c r="C206" s="7"/>
      <c r="D206" s="20"/>
      <c r="E206" s="9"/>
      <c r="F206" s="17"/>
      <c r="G206" s="46"/>
      <c r="H206" s="26" t="s">
        <v>640</v>
      </c>
      <c r="I206" s="7" t="s">
        <v>1056</v>
      </c>
      <c r="J206" s="8" t="s">
        <v>1057</v>
      </c>
      <c r="K206" s="9" t="s">
        <v>730</v>
      </c>
      <c r="L206" s="27">
        <v>1727</v>
      </c>
    </row>
    <row r="207" spans="1:14" s="3" customFormat="1" ht="12.75">
      <c r="A207" s="46"/>
      <c r="B207" s="6"/>
      <c r="C207" s="7"/>
      <c r="D207" s="20"/>
      <c r="E207" s="9"/>
      <c r="F207" s="17"/>
      <c r="G207" s="46"/>
      <c r="H207" s="26" t="s">
        <v>641</v>
      </c>
      <c r="I207" s="7" t="s">
        <v>707</v>
      </c>
      <c r="J207" s="8" t="s">
        <v>1430</v>
      </c>
      <c r="K207" s="9" t="s">
        <v>883</v>
      </c>
      <c r="L207" s="27">
        <v>1806</v>
      </c>
    </row>
    <row r="208" spans="1:14" s="3" customFormat="1" ht="12.75">
      <c r="A208" s="46"/>
      <c r="B208" s="6"/>
      <c r="C208" s="7"/>
      <c r="D208" s="20"/>
      <c r="E208" s="9"/>
      <c r="F208" s="17"/>
      <c r="G208" s="46"/>
      <c r="H208" s="26" t="s">
        <v>642</v>
      </c>
      <c r="I208" s="7" t="s">
        <v>742</v>
      </c>
      <c r="J208" s="8" t="s">
        <v>739</v>
      </c>
      <c r="K208" s="9" t="s">
        <v>663</v>
      </c>
      <c r="L208" s="27">
        <v>1821</v>
      </c>
    </row>
    <row r="209" spans="1:14" s="3" customFormat="1" ht="12.75">
      <c r="A209" s="46"/>
      <c r="B209" s="6"/>
      <c r="C209" s="7"/>
      <c r="D209" s="20"/>
      <c r="E209" s="9"/>
      <c r="F209" s="17"/>
      <c r="G209" s="46"/>
      <c r="H209" s="26" t="s">
        <v>643</v>
      </c>
      <c r="I209" s="7" t="s">
        <v>886</v>
      </c>
      <c r="J209" s="8" t="s">
        <v>887</v>
      </c>
      <c r="K209" s="9" t="s">
        <v>730</v>
      </c>
      <c r="L209" s="27">
        <v>1825</v>
      </c>
    </row>
    <row r="210" spans="1:14" s="3" customFormat="1" ht="12.75">
      <c r="A210" s="46"/>
      <c r="B210" s="6"/>
      <c r="C210" s="7"/>
      <c r="D210" s="20"/>
      <c r="E210" s="9"/>
      <c r="F210" s="17"/>
      <c r="G210" s="46"/>
      <c r="H210" s="26" t="s">
        <v>644</v>
      </c>
      <c r="I210" s="7" t="s">
        <v>744</v>
      </c>
      <c r="J210" s="8" t="s">
        <v>745</v>
      </c>
      <c r="K210" s="9" t="s">
        <v>753</v>
      </c>
      <c r="L210" s="27">
        <v>1841</v>
      </c>
    </row>
    <row r="211" spans="1:14" s="3" customFormat="1" ht="12.75">
      <c r="A211" s="46"/>
      <c r="B211" s="6"/>
      <c r="C211" s="7"/>
      <c r="D211" s="20"/>
      <c r="E211" s="9"/>
      <c r="F211" s="17"/>
      <c r="G211" s="46"/>
      <c r="H211" s="26" t="s">
        <v>645</v>
      </c>
      <c r="I211" s="7" t="s">
        <v>731</v>
      </c>
      <c r="J211" s="8" t="s">
        <v>1431</v>
      </c>
      <c r="K211" s="9" t="s">
        <v>883</v>
      </c>
      <c r="L211" s="27">
        <v>1914</v>
      </c>
    </row>
    <row r="212" spans="1:14" s="3" customFormat="1" ht="12.75">
      <c r="A212" s="46"/>
      <c r="B212" s="6"/>
      <c r="C212" s="7"/>
      <c r="D212" s="21"/>
      <c r="E212" s="9"/>
      <c r="F212" s="17"/>
      <c r="G212" s="46"/>
      <c r="H212" s="26" t="s">
        <v>648</v>
      </c>
      <c r="I212" s="7" t="s">
        <v>818</v>
      </c>
      <c r="J212" s="8" t="s">
        <v>1432</v>
      </c>
      <c r="K212" s="9" t="s">
        <v>883</v>
      </c>
      <c r="L212" s="27">
        <v>1923</v>
      </c>
    </row>
    <row r="213" spans="1:14" s="3" customFormat="1" ht="12.75">
      <c r="A213" s="46"/>
      <c r="B213" s="6"/>
      <c r="C213" s="7"/>
      <c r="D213" s="21"/>
      <c r="E213" s="9"/>
      <c r="F213" s="17"/>
      <c r="G213" s="46"/>
      <c r="H213" s="26" t="s">
        <v>649</v>
      </c>
      <c r="I213" s="7" t="s">
        <v>701</v>
      </c>
      <c r="J213" s="8" t="s">
        <v>1287</v>
      </c>
      <c r="K213" s="9" t="s">
        <v>946</v>
      </c>
      <c r="L213" s="27">
        <v>1952</v>
      </c>
    </row>
    <row r="214" spans="1:14" s="3" customFormat="1" ht="13.5" thickBot="1">
      <c r="A214" s="46"/>
      <c r="B214" s="6"/>
      <c r="C214" s="7"/>
      <c r="D214" s="21"/>
      <c r="E214" s="9"/>
      <c r="F214" s="17"/>
      <c r="G214" s="46"/>
      <c r="H214" s="26" t="s">
        <v>650</v>
      </c>
      <c r="I214" s="7" t="s">
        <v>1053</v>
      </c>
      <c r="J214" s="8" t="s">
        <v>1433</v>
      </c>
      <c r="K214" s="9" t="s">
        <v>954</v>
      </c>
      <c r="L214" s="27">
        <v>2183</v>
      </c>
    </row>
    <row r="215" spans="1:14" s="3" customFormat="1" ht="12.75" hidden="1">
      <c r="A215" s="46"/>
      <c r="B215" s="6"/>
      <c r="C215" s="7"/>
      <c r="D215" s="21"/>
      <c r="E215" s="9"/>
      <c r="F215" s="17"/>
      <c r="G215" s="46"/>
      <c r="H215" s="26"/>
      <c r="I215" s="7"/>
      <c r="J215" s="7"/>
      <c r="K215" s="9"/>
      <c r="L215" s="27"/>
    </row>
    <row r="216" spans="1:14" s="3" customFormat="1" ht="12.75" hidden="1">
      <c r="A216" s="46"/>
      <c r="B216" s="6"/>
      <c r="C216" s="7"/>
      <c r="D216" s="21"/>
      <c r="E216" s="9"/>
      <c r="F216" s="17"/>
      <c r="G216" s="46"/>
      <c r="H216" s="26"/>
      <c r="I216" s="7"/>
      <c r="J216" s="7"/>
      <c r="K216" s="9"/>
      <c r="L216" s="27"/>
    </row>
    <row r="217" spans="1:14" s="3" customFormat="1" ht="13.5" hidden="1" thickBot="1">
      <c r="A217" s="46"/>
      <c r="B217" s="19"/>
      <c r="C217" s="10"/>
      <c r="D217" s="22"/>
      <c r="E217" s="11"/>
      <c r="F217" s="18"/>
      <c r="G217" s="46"/>
      <c r="H217" s="28"/>
      <c r="I217" s="29"/>
      <c r="J217" s="29"/>
      <c r="K217" s="30"/>
      <c r="L217" s="31"/>
    </row>
    <row r="218" spans="1:14" s="3" customFormat="1" ht="12.75" thickTop="1">
      <c r="A218" s="46"/>
      <c r="B218" s="47"/>
      <c r="C218" s="47"/>
      <c r="D218" s="47"/>
      <c r="E218" s="47"/>
      <c r="F218" s="47"/>
      <c r="G218" s="46"/>
      <c r="H218" s="48"/>
      <c r="I218" s="48"/>
      <c r="J218" s="48"/>
      <c r="K218" s="48"/>
      <c r="L218" s="48"/>
    </row>
    <row r="219" spans="1:14" s="3" customFormat="1" ht="21" thickBot="1">
      <c r="A219" s="35"/>
      <c r="B219" s="893" t="s">
        <v>774</v>
      </c>
      <c r="C219" s="893"/>
      <c r="D219" s="193" t="s">
        <v>724</v>
      </c>
      <c r="E219" s="902" t="s">
        <v>723</v>
      </c>
      <c r="F219" s="902"/>
      <c r="G219" s="42"/>
      <c r="H219" s="893" t="s">
        <v>775</v>
      </c>
      <c r="I219" s="893" t="s">
        <v>775</v>
      </c>
      <c r="J219" s="193" t="s">
        <v>724</v>
      </c>
      <c r="K219" s="902" t="s">
        <v>915</v>
      </c>
      <c r="L219" s="902"/>
    </row>
    <row r="220" spans="1:14" s="3" customFormat="1" ht="13.5" customHeight="1" thickTop="1" thickBot="1">
      <c r="A220" s="35"/>
      <c r="B220" s="898" t="s">
        <v>722</v>
      </c>
      <c r="C220" s="899"/>
      <c r="D220" s="45"/>
      <c r="E220" s="45"/>
      <c r="F220" s="45"/>
      <c r="G220" s="35"/>
      <c r="H220" s="898" t="s">
        <v>722</v>
      </c>
      <c r="I220" s="899"/>
      <c r="J220" s="45"/>
      <c r="K220" s="45"/>
      <c r="L220" s="45"/>
    </row>
    <row r="221" spans="1:14" s="3" customFormat="1" ht="16.5" thickTop="1" thickBot="1">
      <c r="A221" s="46"/>
      <c r="B221" s="900"/>
      <c r="C221" s="901"/>
      <c r="D221" s="32"/>
      <c r="E221" s="33" t="s">
        <v>647</v>
      </c>
      <c r="F221" s="34">
        <f>COUNTA(D223:D242)</f>
        <v>7</v>
      </c>
      <c r="G221" s="46"/>
      <c r="H221" s="900"/>
      <c r="I221" s="901"/>
      <c r="J221" s="32"/>
      <c r="K221" s="33" t="s">
        <v>647</v>
      </c>
      <c r="L221" s="34">
        <f>COUNTA(J223:J242)</f>
        <v>4</v>
      </c>
    </row>
    <row r="222" spans="1:14" s="3" customFormat="1">
      <c r="A222" s="46"/>
      <c r="B222" s="24" t="s">
        <v>628</v>
      </c>
      <c r="C222" s="23" t="s">
        <v>624</v>
      </c>
      <c r="D222" s="4" t="s">
        <v>625</v>
      </c>
      <c r="E222" s="4" t="s">
        <v>626</v>
      </c>
      <c r="F222" s="25" t="s">
        <v>646</v>
      </c>
      <c r="G222" s="46"/>
      <c r="H222" s="24" t="s">
        <v>628</v>
      </c>
      <c r="I222" s="23" t="s">
        <v>624</v>
      </c>
      <c r="J222" s="4" t="s">
        <v>625</v>
      </c>
      <c r="K222" s="4" t="s">
        <v>626</v>
      </c>
      <c r="L222" s="25" t="s">
        <v>646</v>
      </c>
    </row>
    <row r="223" spans="1:14" s="3" customFormat="1">
      <c r="A223" s="46"/>
      <c r="B223" s="100" t="s">
        <v>632</v>
      </c>
      <c r="C223" s="83" t="s">
        <v>701</v>
      </c>
      <c r="D223" s="84" t="s">
        <v>700</v>
      </c>
      <c r="E223" s="85" t="s">
        <v>671</v>
      </c>
      <c r="F223" s="281">
        <v>1.9386574074074073E-2</v>
      </c>
      <c r="G223" s="285"/>
      <c r="H223" s="100" t="s">
        <v>632</v>
      </c>
      <c r="I223" s="83" t="s">
        <v>1439</v>
      </c>
      <c r="J223" s="84" t="s">
        <v>892</v>
      </c>
      <c r="K223" s="85" t="s">
        <v>663</v>
      </c>
      <c r="L223" s="281">
        <v>2.269675925925926E-2</v>
      </c>
      <c r="N223" s="286"/>
    </row>
    <row r="224" spans="1:14" s="3" customFormat="1">
      <c r="A224" s="46"/>
      <c r="B224" s="102" t="s">
        <v>633</v>
      </c>
      <c r="C224" s="88" t="s">
        <v>731</v>
      </c>
      <c r="D224" s="89" t="s">
        <v>895</v>
      </c>
      <c r="E224" s="90" t="s">
        <v>671</v>
      </c>
      <c r="F224" s="282">
        <v>1.9710648148148147E-2</v>
      </c>
      <c r="G224" s="285"/>
      <c r="H224" s="102" t="s">
        <v>633</v>
      </c>
      <c r="I224" s="88" t="s">
        <v>1053</v>
      </c>
      <c r="J224" s="89" t="s">
        <v>1081</v>
      </c>
      <c r="K224" s="90" t="s">
        <v>753</v>
      </c>
      <c r="L224" s="282">
        <v>2.4004629629629629E-2</v>
      </c>
      <c r="N224" s="286"/>
    </row>
    <row r="225" spans="1:14" s="3" customFormat="1">
      <c r="A225" s="46"/>
      <c r="B225" s="104" t="s">
        <v>634</v>
      </c>
      <c r="C225" s="93" t="s">
        <v>861</v>
      </c>
      <c r="D225" s="94" t="s">
        <v>1435</v>
      </c>
      <c r="E225" s="95" t="s">
        <v>883</v>
      </c>
      <c r="F225" s="283">
        <v>2.1458333333333333E-2</v>
      </c>
      <c r="G225" s="285"/>
      <c r="H225" s="104" t="s">
        <v>634</v>
      </c>
      <c r="I225" s="93" t="s">
        <v>1053</v>
      </c>
      <c r="J225" s="94" t="s">
        <v>1440</v>
      </c>
      <c r="K225" s="95" t="s">
        <v>753</v>
      </c>
      <c r="L225" s="283">
        <v>2.4814814814814817E-2</v>
      </c>
      <c r="N225" s="286"/>
    </row>
    <row r="226" spans="1:14" s="3" customFormat="1">
      <c r="A226" s="46"/>
      <c r="B226" s="26" t="s">
        <v>635</v>
      </c>
      <c r="C226" s="7" t="s">
        <v>1436</v>
      </c>
      <c r="D226" s="8" t="s">
        <v>1437</v>
      </c>
      <c r="E226" s="9" t="s">
        <v>883</v>
      </c>
      <c r="F226" s="27">
        <v>1901</v>
      </c>
      <c r="G226" s="46"/>
      <c r="H226" s="26" t="s">
        <v>635</v>
      </c>
      <c r="I226" s="7" t="s">
        <v>1294</v>
      </c>
      <c r="J226" s="8" t="s">
        <v>1298</v>
      </c>
      <c r="K226" s="9" t="s">
        <v>679</v>
      </c>
      <c r="L226" s="27">
        <v>2395</v>
      </c>
    </row>
    <row r="227" spans="1:14" s="3" customFormat="1">
      <c r="A227" s="46"/>
      <c r="B227" s="26" t="s">
        <v>636</v>
      </c>
      <c r="C227" s="7" t="s">
        <v>828</v>
      </c>
      <c r="D227" s="8" t="s">
        <v>1077</v>
      </c>
      <c r="E227" s="9" t="s">
        <v>753</v>
      </c>
      <c r="F227" s="27">
        <v>2111</v>
      </c>
      <c r="G227" s="46"/>
      <c r="H227" s="26"/>
      <c r="I227" s="7"/>
      <c r="J227" s="8"/>
      <c r="K227" s="9"/>
      <c r="L227" s="27"/>
    </row>
    <row r="228" spans="1:14" s="3" customFormat="1">
      <c r="A228" s="46"/>
      <c r="B228" s="26" t="s">
        <v>637</v>
      </c>
      <c r="C228" s="7" t="s">
        <v>669</v>
      </c>
      <c r="D228" s="8" t="s">
        <v>728</v>
      </c>
      <c r="E228" s="9" t="s">
        <v>663</v>
      </c>
      <c r="F228" s="27">
        <v>2133</v>
      </c>
      <c r="G228" s="46"/>
      <c r="H228" s="26"/>
      <c r="I228" s="7"/>
      <c r="J228" s="8"/>
      <c r="K228" s="9"/>
      <c r="L228" s="27"/>
    </row>
    <row r="229" spans="1:14" s="3" customFormat="1" ht="12.75" thickBot="1">
      <c r="A229" s="46"/>
      <c r="B229" s="26" t="s">
        <v>638</v>
      </c>
      <c r="C229" s="7" t="s">
        <v>669</v>
      </c>
      <c r="D229" s="8" t="s">
        <v>1438</v>
      </c>
      <c r="E229" s="9" t="s">
        <v>945</v>
      </c>
      <c r="F229" s="27">
        <v>2170</v>
      </c>
      <c r="G229" s="46"/>
      <c r="H229" s="26"/>
      <c r="I229" s="7"/>
      <c r="J229" s="8"/>
      <c r="K229" s="9"/>
      <c r="L229" s="27"/>
    </row>
    <row r="230" spans="1:14" s="3" customFormat="1" hidden="1">
      <c r="A230" s="46"/>
      <c r="B230" s="26"/>
      <c r="C230" s="7"/>
      <c r="D230" s="8"/>
      <c r="E230" s="9"/>
      <c r="F230" s="27"/>
      <c r="G230" s="46"/>
      <c r="H230" s="26"/>
      <c r="I230" s="7"/>
      <c r="J230" s="8"/>
      <c r="K230" s="9"/>
      <c r="L230" s="27"/>
    </row>
    <row r="231" spans="1:14" s="3" customFormat="1" ht="12.75" hidden="1" thickBot="1">
      <c r="A231" s="46"/>
      <c r="B231" s="26"/>
      <c r="C231" s="7"/>
      <c r="D231" s="8"/>
      <c r="E231" s="9"/>
      <c r="F231" s="27"/>
      <c r="G231" s="46"/>
      <c r="H231" s="26"/>
      <c r="I231" s="7"/>
      <c r="J231" s="8"/>
      <c r="K231" s="9"/>
      <c r="L231" s="27"/>
    </row>
    <row r="232" spans="1:14" s="3" customFormat="1" hidden="1">
      <c r="A232" s="46"/>
      <c r="B232" s="26"/>
      <c r="C232" s="7"/>
      <c r="D232" s="8"/>
      <c r="E232" s="9"/>
      <c r="F232" s="27"/>
      <c r="G232" s="46"/>
      <c r="H232" s="26"/>
      <c r="I232" s="7"/>
      <c r="J232" s="8"/>
      <c r="K232" s="9"/>
      <c r="L232" s="27"/>
    </row>
    <row r="233" spans="1:14" s="3" customFormat="1" hidden="1">
      <c r="A233" s="46"/>
      <c r="B233" s="26"/>
      <c r="C233" s="7"/>
      <c r="D233" s="8"/>
      <c r="E233" s="9"/>
      <c r="F233" s="27"/>
      <c r="G233" s="46"/>
      <c r="H233" s="26"/>
      <c r="I233" s="7"/>
      <c r="J233" s="8"/>
      <c r="K233" s="9"/>
      <c r="L233" s="27"/>
    </row>
    <row r="234" spans="1:14" s="3" customFormat="1" hidden="1">
      <c r="A234" s="46"/>
      <c r="B234" s="26"/>
      <c r="C234" s="7"/>
      <c r="D234" s="8"/>
      <c r="E234" s="9"/>
      <c r="F234" s="27"/>
      <c r="G234" s="46"/>
      <c r="H234" s="26"/>
      <c r="I234" s="7"/>
      <c r="J234" s="8"/>
      <c r="K234" s="9"/>
      <c r="L234" s="27"/>
    </row>
    <row r="235" spans="1:14" s="3" customFormat="1" hidden="1">
      <c r="A235" s="46"/>
      <c r="B235" s="26"/>
      <c r="C235" s="7"/>
      <c r="D235" s="8"/>
      <c r="E235" s="9"/>
      <c r="F235" s="27"/>
      <c r="G235" s="46"/>
      <c r="H235" s="26"/>
      <c r="I235" s="7"/>
      <c r="J235" s="8"/>
      <c r="K235" s="9"/>
      <c r="L235" s="27"/>
    </row>
    <row r="236" spans="1:14" s="3" customFormat="1" hidden="1">
      <c r="A236" s="46"/>
      <c r="B236" s="26"/>
      <c r="C236" s="7"/>
      <c r="D236" s="8"/>
      <c r="E236" s="9"/>
      <c r="F236" s="27"/>
      <c r="G236" s="46"/>
      <c r="H236" s="26"/>
      <c r="I236" s="7"/>
      <c r="J236" s="8"/>
      <c r="K236" s="9"/>
      <c r="L236" s="27"/>
    </row>
    <row r="237" spans="1:14" s="3" customFormat="1" hidden="1">
      <c r="A237" s="46"/>
      <c r="B237" s="26"/>
      <c r="C237" s="7"/>
      <c r="D237" s="7"/>
      <c r="E237" s="9"/>
      <c r="F237" s="27"/>
      <c r="G237" s="46"/>
      <c r="H237" s="26"/>
      <c r="I237" s="7"/>
      <c r="J237" s="7"/>
      <c r="K237" s="9"/>
      <c r="L237" s="27"/>
    </row>
    <row r="238" spans="1:14" s="3" customFormat="1" hidden="1">
      <c r="A238" s="46"/>
      <c r="B238" s="26"/>
      <c r="C238" s="7"/>
      <c r="D238" s="7"/>
      <c r="E238" s="9"/>
      <c r="F238" s="27"/>
      <c r="G238" s="46"/>
      <c r="H238" s="26"/>
      <c r="I238" s="7"/>
      <c r="J238" s="7"/>
      <c r="K238" s="9"/>
      <c r="L238" s="27"/>
    </row>
    <row r="239" spans="1:14" s="3" customFormat="1" hidden="1">
      <c r="A239" s="46"/>
      <c r="B239" s="26"/>
      <c r="C239" s="7"/>
      <c r="D239" s="7"/>
      <c r="E239" s="9"/>
      <c r="F239" s="27"/>
      <c r="G239" s="46"/>
      <c r="H239" s="26"/>
      <c r="I239" s="7"/>
      <c r="J239" s="7"/>
      <c r="K239" s="9"/>
      <c r="L239" s="27"/>
    </row>
    <row r="240" spans="1:14" s="3" customFormat="1" hidden="1">
      <c r="A240" s="46"/>
      <c r="B240" s="26"/>
      <c r="C240" s="7"/>
      <c r="D240" s="7"/>
      <c r="E240" s="9"/>
      <c r="F240" s="27"/>
      <c r="G240" s="46"/>
      <c r="H240" s="26"/>
      <c r="I240" s="7"/>
      <c r="J240" s="7"/>
      <c r="K240" s="9"/>
      <c r="L240" s="27"/>
    </row>
    <row r="241" spans="1:12" s="3" customFormat="1" hidden="1">
      <c r="A241" s="46"/>
      <c r="B241" s="26"/>
      <c r="C241" s="7"/>
      <c r="D241" s="7"/>
      <c r="E241" s="9"/>
      <c r="F241" s="27"/>
      <c r="G241" s="46"/>
      <c r="H241" s="26"/>
      <c r="I241" s="7"/>
      <c r="J241" s="7"/>
      <c r="K241" s="9"/>
      <c r="L241" s="27"/>
    </row>
    <row r="242" spans="1:12" s="3" customFormat="1" ht="12.75" hidden="1" thickBot="1">
      <c r="A242" s="46"/>
      <c r="B242" s="28"/>
      <c r="C242" s="29"/>
      <c r="D242" s="29"/>
      <c r="E242" s="30"/>
      <c r="F242" s="31"/>
      <c r="G242" s="46"/>
      <c r="H242" s="28"/>
      <c r="I242" s="29"/>
      <c r="J242" s="29"/>
      <c r="K242" s="30"/>
      <c r="L242" s="31"/>
    </row>
    <row r="243" spans="1:12" s="3" customFormat="1" ht="12.75" thickTop="1">
      <c r="A243" s="46"/>
      <c r="B243" s="48"/>
      <c r="C243" s="48"/>
      <c r="D243" s="48"/>
      <c r="E243" s="48"/>
      <c r="F243" s="48"/>
      <c r="G243" s="46"/>
      <c r="H243" s="48"/>
      <c r="I243" s="48"/>
      <c r="J243" s="48"/>
      <c r="K243" s="48"/>
      <c r="L243" s="48"/>
    </row>
    <row r="244" spans="1:12" s="3" customFormat="1" ht="21" thickBot="1">
      <c r="A244" s="35"/>
      <c r="B244" s="893" t="s">
        <v>914</v>
      </c>
      <c r="C244" s="893"/>
      <c r="D244" s="193" t="s">
        <v>724</v>
      </c>
      <c r="E244" s="902" t="s">
        <v>916</v>
      </c>
      <c r="F244" s="902"/>
      <c r="G244" s="42"/>
      <c r="H244" s="42"/>
      <c r="I244" s="42"/>
      <c r="J244" s="35"/>
      <c r="K244" s="906"/>
      <c r="L244" s="906"/>
    </row>
    <row r="245" spans="1:12" s="3" customFormat="1" ht="13.5" customHeight="1" thickTop="1" thickBot="1">
      <c r="A245" s="35"/>
      <c r="B245" s="916" t="s">
        <v>906</v>
      </c>
      <c r="C245" s="917"/>
      <c r="D245" s="45"/>
      <c r="E245" s="45"/>
      <c r="F245" s="45"/>
      <c r="G245" s="35"/>
    </row>
    <row r="246" spans="1:12" s="3" customFormat="1" ht="15.75" thickTop="1">
      <c r="A246" s="46"/>
      <c r="B246" s="918"/>
      <c r="C246" s="919"/>
      <c r="D246" s="58"/>
      <c r="E246" s="59" t="s">
        <v>647</v>
      </c>
      <c r="F246" s="60">
        <f>COUNTA(D248:D267)</f>
        <v>4</v>
      </c>
      <c r="G246" s="46"/>
    </row>
    <row r="247" spans="1:12" s="3" customFormat="1">
      <c r="A247" s="46"/>
      <c r="B247" s="61" t="s">
        <v>628</v>
      </c>
      <c r="C247" s="4" t="s">
        <v>624</v>
      </c>
      <c r="D247" s="4" t="s">
        <v>625</v>
      </c>
      <c r="E247" s="4" t="s">
        <v>626</v>
      </c>
      <c r="F247" s="62" t="s">
        <v>646</v>
      </c>
      <c r="G247" s="46"/>
    </row>
    <row r="248" spans="1:12" s="3" customFormat="1">
      <c r="A248" s="46"/>
      <c r="B248" s="97" t="s">
        <v>632</v>
      </c>
      <c r="C248" s="83" t="s">
        <v>866</v>
      </c>
      <c r="D248" s="84" t="s">
        <v>1300</v>
      </c>
      <c r="E248" s="85" t="s">
        <v>885</v>
      </c>
      <c r="F248" s="311">
        <v>2.2453703703703708E-2</v>
      </c>
      <c r="G248" s="285"/>
    </row>
    <row r="249" spans="1:12" s="3" customFormat="1">
      <c r="A249" s="46"/>
      <c r="B249" s="98" t="s">
        <v>633</v>
      </c>
      <c r="C249" s="88" t="s">
        <v>790</v>
      </c>
      <c r="D249" s="89" t="s">
        <v>994</v>
      </c>
      <c r="E249" s="90" t="s">
        <v>663</v>
      </c>
      <c r="F249" s="312">
        <v>2.5486111111111112E-2</v>
      </c>
      <c r="G249" s="285"/>
    </row>
    <row r="250" spans="1:12" s="3" customFormat="1">
      <c r="A250" s="46"/>
      <c r="B250" s="99" t="s">
        <v>634</v>
      </c>
      <c r="C250" s="93" t="s">
        <v>744</v>
      </c>
      <c r="D250" s="94" t="s">
        <v>1085</v>
      </c>
      <c r="E250" s="95" t="s">
        <v>1441</v>
      </c>
      <c r="F250" s="313">
        <v>2.8321759259259258E-2</v>
      </c>
      <c r="G250" s="285"/>
    </row>
    <row r="251" spans="1:12" s="3" customFormat="1" ht="13.5" thickBot="1">
      <c r="A251" s="46"/>
      <c r="B251" s="63" t="s">
        <v>635</v>
      </c>
      <c r="C251" s="7" t="s">
        <v>1068</v>
      </c>
      <c r="D251" s="20" t="s">
        <v>1086</v>
      </c>
      <c r="E251" s="9" t="s">
        <v>936</v>
      </c>
      <c r="F251" s="64">
        <v>2484</v>
      </c>
      <c r="G251" s="46"/>
    </row>
    <row r="252" spans="1:12" s="3" customFormat="1" ht="12.75" hidden="1">
      <c r="A252" s="46"/>
      <c r="B252" s="63"/>
      <c r="C252" s="7"/>
      <c r="D252" s="20"/>
      <c r="E252" s="9"/>
      <c r="F252" s="64"/>
      <c r="G252" s="46"/>
    </row>
    <row r="253" spans="1:12" s="3" customFormat="1" ht="12.75" hidden="1">
      <c r="A253" s="46"/>
      <c r="B253" s="63"/>
      <c r="C253" s="7"/>
      <c r="D253" s="20"/>
      <c r="E253" s="9"/>
      <c r="F253" s="64"/>
      <c r="G253" s="46"/>
    </row>
    <row r="254" spans="1:12" s="3" customFormat="1" ht="12.75" hidden="1">
      <c r="A254" s="46"/>
      <c r="B254" s="63"/>
      <c r="C254" s="7"/>
      <c r="D254" s="20"/>
      <c r="E254" s="9"/>
      <c r="F254" s="64"/>
      <c r="G254" s="46"/>
    </row>
    <row r="255" spans="1:12" s="3" customFormat="1" ht="12.75" hidden="1">
      <c r="A255" s="46"/>
      <c r="B255" s="63"/>
      <c r="C255" s="7"/>
      <c r="D255" s="20"/>
      <c r="E255" s="9"/>
      <c r="F255" s="64"/>
      <c r="G255" s="46"/>
    </row>
    <row r="256" spans="1:12" s="3" customFormat="1" ht="12.75" hidden="1">
      <c r="A256" s="46"/>
      <c r="B256" s="63"/>
      <c r="C256" s="7"/>
      <c r="D256" s="20"/>
      <c r="E256" s="9"/>
      <c r="F256" s="64"/>
      <c r="G256" s="46"/>
    </row>
    <row r="257" spans="1:7" s="3" customFormat="1" ht="12.75" hidden="1">
      <c r="A257" s="46"/>
      <c r="B257" s="63"/>
      <c r="C257" s="7"/>
      <c r="D257" s="20"/>
      <c r="E257" s="9"/>
      <c r="F257" s="64"/>
      <c r="G257" s="46"/>
    </row>
    <row r="258" spans="1:7" s="3" customFormat="1" ht="12.75" hidden="1">
      <c r="A258" s="46"/>
      <c r="B258" s="63"/>
      <c r="C258" s="7"/>
      <c r="D258" s="20"/>
      <c r="E258" s="9"/>
      <c r="F258" s="64"/>
      <c r="G258" s="46"/>
    </row>
    <row r="259" spans="1:7" s="3" customFormat="1" ht="12.75" hidden="1">
      <c r="A259" s="46"/>
      <c r="B259" s="63"/>
      <c r="C259" s="7"/>
      <c r="D259" s="20"/>
      <c r="E259" s="9"/>
      <c r="F259" s="64"/>
      <c r="G259" s="46"/>
    </row>
    <row r="260" spans="1:7" s="3" customFormat="1" ht="12.75" hidden="1">
      <c r="A260" s="46"/>
      <c r="B260" s="63"/>
      <c r="C260" s="7"/>
      <c r="D260" s="20"/>
      <c r="E260" s="9"/>
      <c r="F260" s="64"/>
      <c r="G260" s="46"/>
    </row>
    <row r="261" spans="1:7" s="3" customFormat="1" ht="12.75" hidden="1">
      <c r="A261" s="46"/>
      <c r="B261" s="63"/>
      <c r="C261" s="7"/>
      <c r="D261" s="20"/>
      <c r="E261" s="9"/>
      <c r="F261" s="64"/>
      <c r="G261" s="46"/>
    </row>
    <row r="262" spans="1:7" s="3" customFormat="1" ht="12.75" hidden="1">
      <c r="A262" s="46"/>
      <c r="B262" s="63"/>
      <c r="C262" s="7"/>
      <c r="D262" s="21"/>
      <c r="E262" s="9"/>
      <c r="F262" s="64"/>
      <c r="G262" s="46"/>
    </row>
    <row r="263" spans="1:7" s="3" customFormat="1" ht="12.75" hidden="1">
      <c r="A263" s="46"/>
      <c r="B263" s="63"/>
      <c r="C263" s="7"/>
      <c r="D263" s="21"/>
      <c r="E263" s="9"/>
      <c r="F263" s="64"/>
      <c r="G263" s="46"/>
    </row>
    <row r="264" spans="1:7" s="3" customFormat="1" ht="12.75" hidden="1">
      <c r="A264" s="46"/>
      <c r="B264" s="63"/>
      <c r="C264" s="7"/>
      <c r="D264" s="21"/>
      <c r="E264" s="9"/>
      <c r="F264" s="64"/>
      <c r="G264" s="46"/>
    </row>
    <row r="265" spans="1:7" s="3" customFormat="1" ht="12.75" hidden="1">
      <c r="A265" s="46"/>
      <c r="B265" s="63"/>
      <c r="C265" s="7"/>
      <c r="D265" s="21"/>
      <c r="E265" s="9"/>
      <c r="F265" s="64"/>
      <c r="G265" s="46"/>
    </row>
    <row r="266" spans="1:7" s="3" customFormat="1" ht="12.75" hidden="1">
      <c r="A266" s="46"/>
      <c r="B266" s="63"/>
      <c r="C266" s="7"/>
      <c r="D266" s="21"/>
      <c r="E266" s="9"/>
      <c r="F266" s="64"/>
      <c r="G266" s="46"/>
    </row>
    <row r="267" spans="1:7" s="3" customFormat="1" ht="13.5" hidden="1" thickBot="1">
      <c r="A267" s="46"/>
      <c r="B267" s="65"/>
      <c r="C267" s="66"/>
      <c r="D267" s="67"/>
      <c r="E267" s="68"/>
      <c r="F267" s="69"/>
      <c r="G267" s="46"/>
    </row>
    <row r="268" spans="1:7" s="3" customFormat="1" ht="12.75" thickTop="1">
      <c r="A268" s="46"/>
      <c r="B268" s="70"/>
      <c r="C268" s="70"/>
      <c r="D268" s="70"/>
      <c r="E268" s="70"/>
      <c r="F268" s="70"/>
      <c r="G268" s="46"/>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E244:F244"/>
    <mergeCell ref="K13:L13"/>
    <mergeCell ref="K38:L38"/>
    <mergeCell ref="K219:L219"/>
    <mergeCell ref="K169:L169"/>
    <mergeCell ref="K142:L142"/>
    <mergeCell ref="H143:I144"/>
    <mergeCell ref="F38:I38"/>
    <mergeCell ref="F67:I67"/>
    <mergeCell ref="H195:I196"/>
    <mergeCell ref="K67:L67"/>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B67:C67"/>
    <mergeCell ref="F4:G5"/>
    <mergeCell ref="F7:G8"/>
    <mergeCell ref="B13:C13"/>
    <mergeCell ref="F13:I13"/>
    <mergeCell ref="B103:C104"/>
    <mergeCell ref="H103:I104"/>
    <mergeCell ref="B39:C40"/>
    <mergeCell ref="B219:C219"/>
    <mergeCell ref="B14:C15"/>
    <mergeCell ref="H14:I15"/>
    <mergeCell ref="B38:C38"/>
    <mergeCell ref="B169:C169"/>
    <mergeCell ref="F169:I169"/>
    <mergeCell ref="B170:C171"/>
    <mergeCell ref="B142:C142"/>
    <mergeCell ref="F142:I142"/>
    <mergeCell ref="B143:C144"/>
    <mergeCell ref="B68:C69"/>
    <mergeCell ref="H68:I69"/>
    <mergeCell ref="H39:I4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4"/>
  <sheetViews>
    <sheetView workbookViewId="0">
      <selection activeCell="N1" sqref="N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905" t="s">
        <v>917</v>
      </c>
      <c r="B1" s="905"/>
      <c r="C1" s="905"/>
      <c r="D1" s="905"/>
      <c r="E1" s="905"/>
      <c r="F1" s="905"/>
      <c r="G1" s="905"/>
      <c r="H1" s="905"/>
      <c r="I1" s="905"/>
      <c r="J1" s="905"/>
      <c r="K1" s="905"/>
      <c r="L1" s="905"/>
      <c r="M1" s="905"/>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914">
        <v>36645</v>
      </c>
      <c r="G4" s="914"/>
      <c r="H4" s="38"/>
      <c r="I4" s="38"/>
      <c r="J4" s="38"/>
      <c r="K4" s="38"/>
      <c r="L4" s="38"/>
      <c r="M4" s="35"/>
    </row>
    <row r="5" spans="1:14" ht="15">
      <c r="B5" s="190" t="s">
        <v>619</v>
      </c>
      <c r="C5" s="191"/>
      <c r="D5" s="191"/>
      <c r="E5" s="191"/>
      <c r="F5" s="914"/>
      <c r="G5" s="914"/>
      <c r="H5" s="35"/>
      <c r="I5" s="35"/>
      <c r="J5" s="35"/>
      <c r="K5" s="35"/>
      <c r="L5" s="35"/>
      <c r="M5" s="35"/>
    </row>
    <row r="6" spans="1:14">
      <c r="A6" s="191"/>
      <c r="B6" s="191"/>
      <c r="C6" s="191"/>
      <c r="D6" s="191"/>
      <c r="E6" s="191"/>
      <c r="F6" s="902">
        <f>statistika!J33</f>
        <v>287</v>
      </c>
      <c r="G6" s="902"/>
      <c r="H6" s="35"/>
      <c r="I6" s="35"/>
      <c r="J6" s="35"/>
      <c r="K6" s="35"/>
      <c r="L6" s="35"/>
      <c r="M6" s="35"/>
    </row>
    <row r="7" spans="1:14" ht="14.25">
      <c r="B7" s="192" t="s">
        <v>620</v>
      </c>
      <c r="C7" s="191"/>
      <c r="D7" s="191"/>
      <c r="E7" s="191"/>
      <c r="F7" s="902"/>
      <c r="G7" s="902"/>
      <c r="H7" s="35"/>
      <c r="I7" s="35"/>
      <c r="J7" s="191"/>
      <c r="K7" s="191"/>
      <c r="L7" s="191"/>
      <c r="M7" s="35"/>
    </row>
    <row r="8" spans="1:14" ht="3.75" customHeight="1">
      <c r="A8" s="191"/>
      <c r="B8" s="191"/>
      <c r="C8" s="191"/>
      <c r="D8" s="191"/>
      <c r="E8" s="191"/>
      <c r="F8" s="35"/>
      <c r="G8" s="35"/>
      <c r="H8" s="35"/>
      <c r="I8" s="35"/>
      <c r="J8" s="191"/>
      <c r="K8" s="191"/>
      <c r="L8" s="191"/>
      <c r="M8" s="35"/>
    </row>
    <row r="9" spans="1:14" ht="27.75" customHeight="1" thickBot="1">
      <c r="A9" s="191"/>
      <c r="B9" s="915" t="s">
        <v>911</v>
      </c>
      <c r="C9" s="915"/>
      <c r="D9" s="191"/>
      <c r="E9" s="193" t="s">
        <v>6</v>
      </c>
      <c r="F9" s="902" t="s">
        <v>908</v>
      </c>
      <c r="G9" s="902"/>
      <c r="H9" s="902"/>
      <c r="I9" s="902"/>
      <c r="J9" s="191"/>
      <c r="K9" s="893" t="s">
        <v>6</v>
      </c>
      <c r="L9" s="893"/>
      <c r="M9" s="35"/>
    </row>
    <row r="10" spans="1:14" ht="5.25" customHeight="1" thickTop="1" thickBot="1">
      <c r="A10" s="35"/>
      <c r="B10" s="920" t="s">
        <v>623</v>
      </c>
      <c r="C10" s="921"/>
      <c r="D10" s="43"/>
      <c r="E10" s="44"/>
      <c r="F10" s="44"/>
      <c r="G10" s="35"/>
      <c r="H10" s="924" t="s">
        <v>654</v>
      </c>
      <c r="I10" s="925"/>
      <c r="J10" s="45"/>
      <c r="K10" s="45"/>
      <c r="L10" s="45"/>
      <c r="M10" s="35"/>
    </row>
    <row r="11" spans="1:14" s="3" customFormat="1" ht="16.5" thickTop="1" thickBot="1">
      <c r="A11" s="46"/>
      <c r="B11" s="922"/>
      <c r="C11" s="923"/>
      <c r="D11" s="14"/>
      <c r="E11" s="12" t="s">
        <v>647</v>
      </c>
      <c r="F11" s="13">
        <f>COUNTA(D13:D32)</f>
        <v>8</v>
      </c>
      <c r="G11" s="46"/>
      <c r="H11" s="926"/>
      <c r="I11" s="927"/>
      <c r="J11" s="32"/>
      <c r="K11" s="33" t="s">
        <v>647</v>
      </c>
      <c r="L11" s="34">
        <f>COUNTA(J13:J32)</f>
        <v>12</v>
      </c>
      <c r="M11" s="46"/>
    </row>
    <row r="12" spans="1:14" s="3" customFormat="1">
      <c r="A12" s="46"/>
      <c r="B12" s="15" t="s">
        <v>628</v>
      </c>
      <c r="C12" s="16" t="s">
        <v>624</v>
      </c>
      <c r="D12" s="4" t="s">
        <v>625</v>
      </c>
      <c r="E12" s="4" t="s">
        <v>626</v>
      </c>
      <c r="F12" s="5" t="s">
        <v>646</v>
      </c>
      <c r="G12" s="46"/>
      <c r="H12" s="24" t="s">
        <v>628</v>
      </c>
      <c r="I12" s="23" t="s">
        <v>624</v>
      </c>
      <c r="J12" s="4" t="s">
        <v>625</v>
      </c>
      <c r="K12" s="4" t="s">
        <v>626</v>
      </c>
      <c r="L12" s="25" t="s">
        <v>646</v>
      </c>
      <c r="M12" s="46"/>
    </row>
    <row r="13" spans="1:14" s="3" customFormat="1">
      <c r="A13" s="46"/>
      <c r="B13" s="82" t="s">
        <v>632</v>
      </c>
      <c r="C13" s="83" t="s">
        <v>830</v>
      </c>
      <c r="D13" s="84" t="s">
        <v>1318</v>
      </c>
      <c r="E13" s="85" t="s">
        <v>679</v>
      </c>
      <c r="F13" s="278">
        <v>2.488425925925926E-4</v>
      </c>
      <c r="G13" s="285"/>
      <c r="H13" s="100" t="s">
        <v>632</v>
      </c>
      <c r="I13" s="83" t="s">
        <v>1172</v>
      </c>
      <c r="J13" s="84" t="s">
        <v>1302</v>
      </c>
      <c r="K13" s="85" t="s">
        <v>663</v>
      </c>
      <c r="L13" s="281">
        <v>2.4421296296296295E-4</v>
      </c>
      <c r="M13" s="46"/>
      <c r="N13" s="286"/>
    </row>
    <row r="14" spans="1:14" s="3" customFormat="1">
      <c r="A14" s="46"/>
      <c r="B14" s="87" t="s">
        <v>633</v>
      </c>
      <c r="C14" s="88" t="s">
        <v>1461</v>
      </c>
      <c r="D14" s="89" t="s">
        <v>1462</v>
      </c>
      <c r="E14" s="90" t="s">
        <v>663</v>
      </c>
      <c r="F14" s="279">
        <v>2.7199074074074072E-4</v>
      </c>
      <c r="G14" s="285"/>
      <c r="H14" s="102" t="s">
        <v>633</v>
      </c>
      <c r="I14" s="88" t="s">
        <v>673</v>
      </c>
      <c r="J14" s="89" t="s">
        <v>1301</v>
      </c>
      <c r="K14" s="90" t="s">
        <v>659</v>
      </c>
      <c r="L14" s="282">
        <v>2.6851851851851852E-4</v>
      </c>
      <c r="M14" s="46"/>
      <c r="N14" s="286"/>
    </row>
    <row r="15" spans="1:14" s="3" customFormat="1">
      <c r="A15" s="46"/>
      <c r="B15" s="92" t="s">
        <v>634</v>
      </c>
      <c r="C15" s="93" t="s">
        <v>2326</v>
      </c>
      <c r="D15" s="94" t="s">
        <v>1464</v>
      </c>
      <c r="E15" s="95" t="s">
        <v>631</v>
      </c>
      <c r="F15" s="280">
        <v>3.1712962962962961E-4</v>
      </c>
      <c r="G15" s="285"/>
      <c r="H15" s="104" t="s">
        <v>634</v>
      </c>
      <c r="I15" s="93" t="s">
        <v>1116</v>
      </c>
      <c r="J15" s="94" t="s">
        <v>1470</v>
      </c>
      <c r="K15" s="95" t="s">
        <v>631</v>
      </c>
      <c r="L15" s="283">
        <v>2.7662037037037038E-4</v>
      </c>
      <c r="M15" s="46"/>
      <c r="N15" s="286"/>
    </row>
    <row r="16" spans="1:14" s="3" customFormat="1">
      <c r="A16" s="46"/>
      <c r="B16" s="188" t="s">
        <v>635</v>
      </c>
      <c r="C16" s="7" t="s">
        <v>692</v>
      </c>
      <c r="D16" s="8" t="s">
        <v>1207</v>
      </c>
      <c r="E16" s="9" t="s">
        <v>631</v>
      </c>
      <c r="F16" s="17">
        <v>34.200000000000003</v>
      </c>
      <c r="G16" s="46"/>
      <c r="H16" s="26" t="s">
        <v>635</v>
      </c>
      <c r="I16" s="7" t="s">
        <v>812</v>
      </c>
      <c r="J16" s="8" t="s">
        <v>1303</v>
      </c>
      <c r="K16" s="9" t="s">
        <v>631</v>
      </c>
      <c r="L16" s="27">
        <v>24.3</v>
      </c>
      <c r="M16" s="46"/>
    </row>
    <row r="17" spans="1:13" s="3" customFormat="1">
      <c r="A17" s="46"/>
      <c r="B17" s="188" t="s">
        <v>636</v>
      </c>
      <c r="C17" s="7" t="s">
        <v>1465</v>
      </c>
      <c r="D17" s="8" t="s">
        <v>1466</v>
      </c>
      <c r="E17" s="9" t="s">
        <v>668</v>
      </c>
      <c r="F17" s="17"/>
      <c r="G17" s="46"/>
      <c r="H17" s="26" t="s">
        <v>636</v>
      </c>
      <c r="I17" s="7" t="s">
        <v>708</v>
      </c>
      <c r="J17" s="8" t="s">
        <v>1471</v>
      </c>
      <c r="K17" s="9" t="s">
        <v>671</v>
      </c>
      <c r="L17" s="27">
        <v>26</v>
      </c>
      <c r="M17" s="46"/>
    </row>
    <row r="18" spans="1:13" s="3" customFormat="1">
      <c r="A18" s="46"/>
      <c r="B18" s="188" t="s">
        <v>637</v>
      </c>
      <c r="C18" s="7" t="s">
        <v>1087</v>
      </c>
      <c r="D18" s="8" t="s">
        <v>1467</v>
      </c>
      <c r="E18" s="9" t="s">
        <v>663</v>
      </c>
      <c r="F18" s="17"/>
      <c r="G18" s="46"/>
      <c r="H18" s="26" t="s">
        <v>637</v>
      </c>
      <c r="I18" s="7" t="s">
        <v>889</v>
      </c>
      <c r="J18" s="8" t="s">
        <v>1472</v>
      </c>
      <c r="K18" s="9" t="s">
        <v>631</v>
      </c>
      <c r="L18" s="27">
        <v>26.2</v>
      </c>
      <c r="M18" s="46"/>
    </row>
    <row r="19" spans="1:13" s="3" customFormat="1">
      <c r="A19" s="46"/>
      <c r="B19" s="188" t="s">
        <v>638</v>
      </c>
      <c r="C19" s="7" t="s">
        <v>1468</v>
      </c>
      <c r="D19" s="8" t="s">
        <v>1112</v>
      </c>
      <c r="E19" s="9" t="s">
        <v>631</v>
      </c>
      <c r="F19" s="17"/>
      <c r="G19" s="46"/>
      <c r="H19" s="26" t="s">
        <v>638</v>
      </c>
      <c r="I19" s="7" t="s">
        <v>666</v>
      </c>
      <c r="J19" s="8" t="s">
        <v>1038</v>
      </c>
      <c r="K19" s="9" t="s">
        <v>1476</v>
      </c>
      <c r="L19" s="27">
        <v>26.5</v>
      </c>
      <c r="M19" s="46"/>
    </row>
    <row r="20" spans="1:13" s="3" customFormat="1">
      <c r="A20" s="46"/>
      <c r="B20" s="188" t="s">
        <v>639</v>
      </c>
      <c r="C20" s="7" t="s">
        <v>1309</v>
      </c>
      <c r="D20" s="8" t="s">
        <v>1469</v>
      </c>
      <c r="E20" s="9" t="s">
        <v>631</v>
      </c>
      <c r="F20" s="17"/>
      <c r="G20" s="46"/>
      <c r="H20" s="26" t="s">
        <v>639</v>
      </c>
      <c r="I20" s="7" t="s">
        <v>1473</v>
      </c>
      <c r="J20" s="8" t="s">
        <v>1474</v>
      </c>
      <c r="K20" s="9" t="s">
        <v>668</v>
      </c>
      <c r="L20" s="27">
        <v>26.9</v>
      </c>
      <c r="M20" s="46"/>
    </row>
    <row r="21" spans="1:13" s="3" customFormat="1" ht="12.75">
      <c r="A21" s="46"/>
      <c r="B21" s="6"/>
      <c r="C21" s="7"/>
      <c r="D21" s="20"/>
      <c r="E21" s="9"/>
      <c r="F21" s="17"/>
      <c r="G21" s="46"/>
      <c r="H21" s="26" t="s">
        <v>640</v>
      </c>
      <c r="I21" s="7" t="s">
        <v>666</v>
      </c>
      <c r="J21" s="8" t="s">
        <v>1410</v>
      </c>
      <c r="K21" s="9" t="s">
        <v>631</v>
      </c>
      <c r="L21" s="27">
        <v>30.6</v>
      </c>
      <c r="M21" s="46"/>
    </row>
    <row r="22" spans="1:13" s="3" customFormat="1" ht="12.75">
      <c r="A22" s="46"/>
      <c r="B22" s="6"/>
      <c r="C22" s="7"/>
      <c r="D22" s="20"/>
      <c r="E22" s="9"/>
      <c r="F22" s="17"/>
      <c r="G22" s="46"/>
      <c r="H22" s="26" t="s">
        <v>641</v>
      </c>
      <c r="I22" s="7" t="s">
        <v>844</v>
      </c>
      <c r="J22" s="8" t="s">
        <v>1475</v>
      </c>
      <c r="K22" s="9" t="s">
        <v>659</v>
      </c>
      <c r="L22" s="27">
        <v>32.5</v>
      </c>
      <c r="M22" s="46"/>
    </row>
    <row r="23" spans="1:13" s="3" customFormat="1" ht="12.75">
      <c r="A23" s="46"/>
      <c r="B23" s="6"/>
      <c r="C23" s="7"/>
      <c r="D23" s="20"/>
      <c r="E23" s="9"/>
      <c r="F23" s="17"/>
      <c r="G23" s="46"/>
      <c r="H23" s="26" t="s">
        <v>642</v>
      </c>
      <c r="I23" s="7" t="s">
        <v>785</v>
      </c>
      <c r="J23" s="8" t="s">
        <v>1305</v>
      </c>
      <c r="K23" s="9" t="s">
        <v>665</v>
      </c>
      <c r="L23" s="27"/>
      <c r="M23" s="46"/>
    </row>
    <row r="24" spans="1:13" s="3" customFormat="1" ht="13.5" thickBot="1">
      <c r="A24" s="46"/>
      <c r="B24" s="6"/>
      <c r="C24" s="7"/>
      <c r="D24" s="20"/>
      <c r="E24" s="9"/>
      <c r="F24" s="17"/>
      <c r="G24" s="46"/>
      <c r="H24" s="26" t="s">
        <v>643</v>
      </c>
      <c r="I24" s="7" t="s">
        <v>673</v>
      </c>
      <c r="J24" s="8" t="s">
        <v>1093</v>
      </c>
      <c r="K24" s="9" t="s">
        <v>631</v>
      </c>
      <c r="L24" s="27"/>
      <c r="M24" s="46"/>
    </row>
    <row r="25" spans="1:13" s="3" customFormat="1" ht="13.5" hidden="1" thickBot="1">
      <c r="A25" s="46"/>
      <c r="B25" s="6"/>
      <c r="C25" s="7"/>
      <c r="D25" s="20"/>
      <c r="E25" s="9"/>
      <c r="F25" s="17"/>
      <c r="G25" s="46"/>
      <c r="H25" s="26" t="s">
        <v>644</v>
      </c>
      <c r="I25" s="7"/>
      <c r="J25" s="8"/>
      <c r="K25" s="9"/>
      <c r="L25" s="27"/>
      <c r="M25" s="46"/>
    </row>
    <row r="26" spans="1:13" s="3" customFormat="1" ht="13.5" hidden="1" thickBot="1">
      <c r="A26" s="46"/>
      <c r="B26" s="6"/>
      <c r="C26" s="7"/>
      <c r="D26" s="20"/>
      <c r="E26" s="9"/>
      <c r="F26" s="17"/>
      <c r="G26" s="46"/>
      <c r="H26" s="26" t="s">
        <v>645</v>
      </c>
      <c r="I26" s="7"/>
      <c r="J26" s="8"/>
      <c r="K26" s="9"/>
      <c r="L26" s="27"/>
      <c r="M26" s="46"/>
    </row>
    <row r="27" spans="1:13" s="3" customFormat="1" ht="13.5" hidden="1" thickBot="1">
      <c r="A27" s="46"/>
      <c r="B27" s="6"/>
      <c r="C27" s="7"/>
      <c r="D27" s="21"/>
      <c r="E27" s="9"/>
      <c r="F27" s="17"/>
      <c r="G27" s="46"/>
      <c r="H27" s="26" t="s">
        <v>648</v>
      </c>
      <c r="I27" s="7"/>
      <c r="J27" s="7"/>
      <c r="K27" s="9"/>
      <c r="L27" s="27"/>
      <c r="M27" s="46"/>
    </row>
    <row r="28" spans="1:13" s="3" customFormat="1" ht="13.5" hidden="1" thickBot="1">
      <c r="A28" s="46"/>
      <c r="B28" s="6"/>
      <c r="C28" s="7"/>
      <c r="D28" s="21"/>
      <c r="E28" s="9"/>
      <c r="F28" s="17"/>
      <c r="G28" s="46"/>
      <c r="H28" s="26" t="s">
        <v>649</v>
      </c>
      <c r="I28" s="7"/>
      <c r="J28" s="7"/>
      <c r="K28" s="9"/>
      <c r="L28" s="27"/>
      <c r="M28" s="46"/>
    </row>
    <row r="29" spans="1:13" s="3" customFormat="1" ht="13.5" hidden="1" thickBot="1">
      <c r="A29" s="46"/>
      <c r="B29" s="6"/>
      <c r="C29" s="7"/>
      <c r="D29" s="21"/>
      <c r="E29" s="9"/>
      <c r="F29" s="17"/>
      <c r="G29" s="46"/>
      <c r="H29" s="26" t="s">
        <v>650</v>
      </c>
      <c r="I29" s="7"/>
      <c r="J29" s="7"/>
      <c r="K29" s="9"/>
      <c r="L29" s="27"/>
      <c r="M29" s="46"/>
    </row>
    <row r="30" spans="1:13" s="3" customFormat="1" ht="13.5" hidden="1" thickBot="1">
      <c r="A30" s="46"/>
      <c r="B30" s="6"/>
      <c r="C30" s="7"/>
      <c r="D30" s="21"/>
      <c r="E30" s="9"/>
      <c r="F30" s="17"/>
      <c r="G30" s="46"/>
      <c r="H30" s="26" t="s">
        <v>651</v>
      </c>
      <c r="I30" s="7"/>
      <c r="J30" s="7"/>
      <c r="K30" s="9"/>
      <c r="L30" s="27"/>
      <c r="M30" s="46"/>
    </row>
    <row r="31" spans="1:13" s="3" customFormat="1" ht="13.5" hidden="1" thickBot="1">
      <c r="A31" s="46"/>
      <c r="B31" s="6"/>
      <c r="C31" s="7"/>
      <c r="D31" s="21"/>
      <c r="E31" s="9"/>
      <c r="F31" s="17"/>
      <c r="G31" s="46"/>
      <c r="H31" s="26" t="s">
        <v>652</v>
      </c>
      <c r="I31" s="7"/>
      <c r="J31" s="7"/>
      <c r="K31" s="9"/>
      <c r="L31" s="27"/>
      <c r="M31" s="46"/>
    </row>
    <row r="32" spans="1:13" s="3" customFormat="1" ht="13.5" hidden="1" thickBot="1">
      <c r="A32" s="46"/>
      <c r="B32" s="19"/>
      <c r="C32" s="10"/>
      <c r="D32" s="22"/>
      <c r="E32" s="11"/>
      <c r="F32" s="18"/>
      <c r="G32" s="46"/>
      <c r="H32" s="26" t="s">
        <v>653</v>
      </c>
      <c r="I32" s="29"/>
      <c r="J32" s="29"/>
      <c r="K32" s="30"/>
      <c r="L32" s="31"/>
      <c r="M32" s="46"/>
    </row>
    <row r="33" spans="1:14" s="3" customFormat="1" ht="2.25" customHeight="1" thickTop="1">
      <c r="A33" s="46"/>
      <c r="B33" s="47"/>
      <c r="C33" s="47"/>
      <c r="D33" s="47"/>
      <c r="E33" s="47"/>
      <c r="F33" s="47"/>
      <c r="G33" s="46"/>
      <c r="H33" s="48"/>
      <c r="I33" s="48"/>
      <c r="J33" s="48"/>
      <c r="K33" s="48"/>
      <c r="L33" s="48"/>
      <c r="M33" s="46"/>
    </row>
    <row r="34" spans="1:14" ht="29.25" customHeight="1" thickBot="1">
      <c r="A34" s="35"/>
      <c r="B34" s="915" t="s">
        <v>768</v>
      </c>
      <c r="C34" s="915"/>
      <c r="D34" s="191"/>
      <c r="E34" s="193" t="s">
        <v>627</v>
      </c>
      <c r="F34" s="902" t="s">
        <v>1647</v>
      </c>
      <c r="G34" s="902"/>
      <c r="H34" s="902"/>
      <c r="I34" s="902"/>
      <c r="J34" s="35"/>
      <c r="K34" s="893" t="s">
        <v>627</v>
      </c>
      <c r="L34" s="893"/>
      <c r="M34" s="35"/>
    </row>
    <row r="35" spans="1:14" ht="5.25" customHeight="1" thickTop="1" thickBot="1">
      <c r="A35" s="35"/>
      <c r="B35" s="920" t="s">
        <v>623</v>
      </c>
      <c r="C35" s="921"/>
      <c r="D35" s="43"/>
      <c r="E35" s="44"/>
      <c r="F35" s="44"/>
      <c r="G35" s="35"/>
      <c r="H35" s="924" t="s">
        <v>654</v>
      </c>
      <c r="I35" s="925"/>
      <c r="J35" s="45"/>
      <c r="K35" s="45"/>
      <c r="L35" s="45"/>
      <c r="M35" s="35"/>
    </row>
    <row r="36" spans="1:14" s="3" customFormat="1" ht="16.5" thickTop="1" thickBot="1">
      <c r="A36" s="46"/>
      <c r="B36" s="922"/>
      <c r="C36" s="923"/>
      <c r="D36" s="14"/>
      <c r="E36" s="12" t="s">
        <v>647</v>
      </c>
      <c r="F36" s="13">
        <f>COUNTA(D38:D69)</f>
        <v>32</v>
      </c>
      <c r="G36" s="46"/>
      <c r="H36" s="926"/>
      <c r="I36" s="927"/>
      <c r="J36" s="32"/>
      <c r="K36" s="33" t="s">
        <v>647</v>
      </c>
      <c r="L36" s="34">
        <f>COUNTA(J38:J69)</f>
        <v>29</v>
      </c>
      <c r="M36" s="46"/>
    </row>
    <row r="37" spans="1:14" s="3" customFormat="1">
      <c r="A37" s="46"/>
      <c r="B37" s="15" t="s">
        <v>628</v>
      </c>
      <c r="C37" s="16" t="s">
        <v>624</v>
      </c>
      <c r="D37" s="4" t="s">
        <v>625</v>
      </c>
      <c r="E37" s="4" t="s">
        <v>626</v>
      </c>
      <c r="F37" s="5" t="s">
        <v>646</v>
      </c>
      <c r="G37" s="46"/>
      <c r="H37" s="24" t="s">
        <v>628</v>
      </c>
      <c r="I37" s="23" t="s">
        <v>624</v>
      </c>
      <c r="J37" s="4" t="s">
        <v>625</v>
      </c>
      <c r="K37" s="4" t="s">
        <v>626</v>
      </c>
      <c r="L37" s="25" t="s">
        <v>646</v>
      </c>
      <c r="M37" s="46"/>
    </row>
    <row r="38" spans="1:14" s="3" customFormat="1">
      <c r="A38" s="46"/>
      <c r="B38" s="82" t="s">
        <v>632</v>
      </c>
      <c r="C38" s="83" t="s">
        <v>1315</v>
      </c>
      <c r="D38" s="84" t="s">
        <v>1316</v>
      </c>
      <c r="E38" s="85" t="s">
        <v>753</v>
      </c>
      <c r="F38" s="278">
        <v>9.3865740740740726E-4</v>
      </c>
      <c r="G38" s="277"/>
      <c r="H38" s="100" t="s">
        <v>632</v>
      </c>
      <c r="I38" s="83" t="s">
        <v>963</v>
      </c>
      <c r="J38" s="84" t="s">
        <v>1499</v>
      </c>
      <c r="K38" s="85" t="s">
        <v>631</v>
      </c>
      <c r="L38" s="281">
        <v>9.4097222222222227E-4</v>
      </c>
      <c r="M38" s="46"/>
      <c r="N38" s="286"/>
    </row>
    <row r="39" spans="1:14" s="3" customFormat="1">
      <c r="A39" s="46"/>
      <c r="B39" s="87" t="s">
        <v>633</v>
      </c>
      <c r="C39" s="88" t="s">
        <v>1098</v>
      </c>
      <c r="D39" s="89" t="s">
        <v>977</v>
      </c>
      <c r="E39" s="90" t="s">
        <v>663</v>
      </c>
      <c r="F39" s="279">
        <v>9.4444444444444448E-4</v>
      </c>
      <c r="G39" s="277"/>
      <c r="H39" s="102" t="s">
        <v>633</v>
      </c>
      <c r="I39" s="88" t="s">
        <v>1116</v>
      </c>
      <c r="J39" s="89" t="s">
        <v>1500</v>
      </c>
      <c r="K39" s="90" t="s">
        <v>753</v>
      </c>
      <c r="L39" s="282">
        <v>9.5601851851851848E-4</v>
      </c>
      <c r="M39" s="46"/>
      <c r="N39" s="286"/>
    </row>
    <row r="40" spans="1:14" s="3" customFormat="1">
      <c r="A40" s="46"/>
      <c r="B40" s="92" t="s">
        <v>634</v>
      </c>
      <c r="C40" s="93" t="s">
        <v>1311</v>
      </c>
      <c r="D40" s="94" t="s">
        <v>1477</v>
      </c>
      <c r="E40" s="95" t="s">
        <v>668</v>
      </c>
      <c r="F40" s="280">
        <v>9.8495370370370382E-4</v>
      </c>
      <c r="G40" s="277"/>
      <c r="H40" s="104" t="s">
        <v>634</v>
      </c>
      <c r="I40" s="93" t="s">
        <v>666</v>
      </c>
      <c r="J40" s="94" t="s">
        <v>1501</v>
      </c>
      <c r="K40" s="95" t="s">
        <v>668</v>
      </c>
      <c r="L40" s="283">
        <v>9.8263888888888901E-4</v>
      </c>
      <c r="M40" s="46"/>
      <c r="N40" s="286"/>
    </row>
    <row r="41" spans="1:14" s="3" customFormat="1">
      <c r="A41" s="46"/>
      <c r="B41" s="6" t="s">
        <v>635</v>
      </c>
      <c r="C41" s="7" t="s">
        <v>830</v>
      </c>
      <c r="D41" s="8" t="s">
        <v>922</v>
      </c>
      <c r="E41" s="9" t="s">
        <v>679</v>
      </c>
      <c r="F41" s="17">
        <v>88.1</v>
      </c>
      <c r="G41" s="46"/>
      <c r="H41" s="26" t="s">
        <v>635</v>
      </c>
      <c r="I41" s="7" t="s">
        <v>673</v>
      </c>
      <c r="J41" s="8" t="s">
        <v>1502</v>
      </c>
      <c r="K41" s="9" t="s">
        <v>665</v>
      </c>
      <c r="L41" s="27">
        <v>88.8</v>
      </c>
      <c r="M41" s="46"/>
    </row>
    <row r="42" spans="1:14" s="3" customFormat="1">
      <c r="A42" s="46"/>
      <c r="B42" s="6" t="s">
        <v>636</v>
      </c>
      <c r="C42" s="7" t="s">
        <v>830</v>
      </c>
      <c r="D42" s="8" t="s">
        <v>1478</v>
      </c>
      <c r="E42" s="9" t="s">
        <v>668</v>
      </c>
      <c r="F42" s="17">
        <v>90.2</v>
      </c>
      <c r="G42" s="46"/>
      <c r="H42" s="26" t="s">
        <v>636</v>
      </c>
      <c r="I42" s="7" t="s">
        <v>1116</v>
      </c>
      <c r="J42" s="8" t="s">
        <v>1503</v>
      </c>
      <c r="K42" s="9" t="s">
        <v>753</v>
      </c>
      <c r="L42" s="27">
        <v>89.1</v>
      </c>
      <c r="M42" s="46"/>
    </row>
    <row r="43" spans="1:14" s="3" customFormat="1">
      <c r="A43" s="46"/>
      <c r="B43" s="6" t="s">
        <v>637</v>
      </c>
      <c r="C43" s="7" t="s">
        <v>1087</v>
      </c>
      <c r="D43" s="8" t="s">
        <v>1088</v>
      </c>
      <c r="E43" s="9" t="s">
        <v>659</v>
      </c>
      <c r="F43" s="17">
        <v>91.9</v>
      </c>
      <c r="G43" s="46"/>
      <c r="H43" s="26" t="s">
        <v>637</v>
      </c>
      <c r="I43" s="7" t="s">
        <v>673</v>
      </c>
      <c r="J43" s="8" t="s">
        <v>1504</v>
      </c>
      <c r="K43" s="9" t="s">
        <v>753</v>
      </c>
      <c r="L43" s="27">
        <v>90.8</v>
      </c>
      <c r="M43" s="46"/>
    </row>
    <row r="44" spans="1:14" s="3" customFormat="1">
      <c r="A44" s="46"/>
      <c r="B44" s="6" t="s">
        <v>638</v>
      </c>
      <c r="C44" s="7" t="s">
        <v>975</v>
      </c>
      <c r="D44" s="8" t="s">
        <v>1479</v>
      </c>
      <c r="E44" s="9" t="s">
        <v>668</v>
      </c>
      <c r="F44" s="17">
        <v>92.5</v>
      </c>
      <c r="G44" s="46"/>
      <c r="H44" s="26" t="s">
        <v>638</v>
      </c>
      <c r="I44" s="7" t="s">
        <v>982</v>
      </c>
      <c r="J44" s="8" t="s">
        <v>1505</v>
      </c>
      <c r="K44" s="9" t="s">
        <v>665</v>
      </c>
      <c r="L44" s="27">
        <v>91.2</v>
      </c>
      <c r="M44" s="46"/>
    </row>
    <row r="45" spans="1:14" s="3" customFormat="1">
      <c r="A45" s="46"/>
      <c r="B45" s="6" t="s">
        <v>639</v>
      </c>
      <c r="C45" s="7" t="s">
        <v>1498</v>
      </c>
      <c r="D45" s="8" t="s">
        <v>1480</v>
      </c>
      <c r="E45" s="9" t="s">
        <v>631</v>
      </c>
      <c r="F45" s="17">
        <v>92.9</v>
      </c>
      <c r="G45" s="46"/>
      <c r="H45" s="26" t="s">
        <v>639</v>
      </c>
      <c r="I45" s="7" t="s">
        <v>984</v>
      </c>
      <c r="J45" s="8" t="s">
        <v>1506</v>
      </c>
      <c r="K45" s="9" t="s">
        <v>753</v>
      </c>
      <c r="L45" s="27">
        <v>91.7</v>
      </c>
      <c r="M45" s="46"/>
    </row>
    <row r="46" spans="1:14" s="3" customFormat="1">
      <c r="A46" s="46"/>
      <c r="B46" s="6" t="s">
        <v>640</v>
      </c>
      <c r="C46" s="7" t="s">
        <v>1166</v>
      </c>
      <c r="D46" s="8" t="s">
        <v>965</v>
      </c>
      <c r="E46" s="9" t="s">
        <v>679</v>
      </c>
      <c r="F46" s="17">
        <v>93.3</v>
      </c>
      <c r="G46" s="46"/>
      <c r="H46" s="26" t="s">
        <v>640</v>
      </c>
      <c r="I46" s="7" t="s">
        <v>673</v>
      </c>
      <c r="J46" s="8" t="s">
        <v>841</v>
      </c>
      <c r="K46" s="9" t="s">
        <v>631</v>
      </c>
      <c r="L46" s="27">
        <v>92.5</v>
      </c>
      <c r="M46" s="46"/>
    </row>
    <row r="47" spans="1:14" s="3" customFormat="1">
      <c r="A47" s="46"/>
      <c r="B47" s="6" t="s">
        <v>641</v>
      </c>
      <c r="C47" s="7" t="s">
        <v>1319</v>
      </c>
      <c r="D47" s="8" t="s">
        <v>1320</v>
      </c>
      <c r="E47" s="9" t="s">
        <v>631</v>
      </c>
      <c r="F47" s="17">
        <v>93.6</v>
      </c>
      <c r="G47" s="46"/>
      <c r="H47" s="26" t="s">
        <v>641</v>
      </c>
      <c r="I47" s="7" t="s">
        <v>1507</v>
      </c>
      <c r="J47" s="8" t="s">
        <v>821</v>
      </c>
      <c r="K47" s="9" t="s">
        <v>679</v>
      </c>
      <c r="L47" s="27">
        <v>92.9</v>
      </c>
      <c r="M47" s="46"/>
    </row>
    <row r="48" spans="1:14" s="3" customFormat="1">
      <c r="A48" s="46"/>
      <c r="B48" s="6" t="s">
        <v>642</v>
      </c>
      <c r="C48" s="7" t="s">
        <v>1481</v>
      </c>
      <c r="D48" s="8" t="s">
        <v>1318</v>
      </c>
      <c r="E48" s="9" t="s">
        <v>679</v>
      </c>
      <c r="F48" s="17">
        <v>94.1</v>
      </c>
      <c r="G48" s="46"/>
      <c r="H48" s="26" t="s">
        <v>642</v>
      </c>
      <c r="I48" s="7" t="s">
        <v>710</v>
      </c>
      <c r="J48" s="8" t="s">
        <v>1508</v>
      </c>
      <c r="K48" s="9" t="s">
        <v>1476</v>
      </c>
      <c r="L48" s="27">
        <v>94.5</v>
      </c>
      <c r="M48" s="46"/>
    </row>
    <row r="49" spans="1:13" s="3" customFormat="1">
      <c r="A49" s="46"/>
      <c r="B49" s="6" t="s">
        <v>643</v>
      </c>
      <c r="C49" s="7" t="s">
        <v>923</v>
      </c>
      <c r="D49" s="8" t="s">
        <v>1482</v>
      </c>
      <c r="E49" s="9" t="s">
        <v>668</v>
      </c>
      <c r="F49" s="17">
        <v>94.5</v>
      </c>
      <c r="G49" s="46"/>
      <c r="H49" s="26" t="s">
        <v>643</v>
      </c>
      <c r="I49" s="7" t="s">
        <v>785</v>
      </c>
      <c r="J49" s="8" t="s">
        <v>964</v>
      </c>
      <c r="K49" s="9" t="s">
        <v>631</v>
      </c>
      <c r="L49" s="27">
        <v>95.3</v>
      </c>
      <c r="M49" s="46"/>
    </row>
    <row r="50" spans="1:13" s="3" customFormat="1">
      <c r="A50" s="46"/>
      <c r="B50" s="6" t="s">
        <v>644</v>
      </c>
      <c r="C50" s="7" t="s">
        <v>923</v>
      </c>
      <c r="D50" s="8" t="s">
        <v>1483</v>
      </c>
      <c r="E50" s="9" t="s">
        <v>885</v>
      </c>
      <c r="F50" s="17">
        <v>96.7</v>
      </c>
      <c r="G50" s="46"/>
      <c r="H50" s="26" t="s">
        <v>644</v>
      </c>
      <c r="I50" s="7" t="s">
        <v>793</v>
      </c>
      <c r="J50" s="8" t="s">
        <v>1301</v>
      </c>
      <c r="K50" s="9" t="s">
        <v>679</v>
      </c>
      <c r="L50" s="27">
        <v>95.7</v>
      </c>
      <c r="M50" s="46"/>
    </row>
    <row r="51" spans="1:13" s="3" customFormat="1">
      <c r="A51" s="46"/>
      <c r="B51" s="6" t="s">
        <v>645</v>
      </c>
      <c r="C51" s="7" t="s">
        <v>1037</v>
      </c>
      <c r="D51" s="8" t="s">
        <v>1484</v>
      </c>
      <c r="E51" s="9" t="s">
        <v>753</v>
      </c>
      <c r="F51" s="17">
        <v>97.2</v>
      </c>
      <c r="G51" s="46"/>
      <c r="H51" s="26" t="s">
        <v>645</v>
      </c>
      <c r="I51" s="7" t="s">
        <v>1509</v>
      </c>
      <c r="J51" s="8" t="s">
        <v>1230</v>
      </c>
      <c r="K51" s="9" t="s">
        <v>931</v>
      </c>
      <c r="L51" s="27">
        <v>96.1</v>
      </c>
      <c r="M51" s="46"/>
    </row>
    <row r="52" spans="1:13" s="3" customFormat="1">
      <c r="A52" s="46"/>
      <c r="B52" s="6" t="s">
        <v>648</v>
      </c>
      <c r="C52" s="7" t="s">
        <v>680</v>
      </c>
      <c r="D52" s="8" t="s">
        <v>1462</v>
      </c>
      <c r="E52" s="9" t="s">
        <v>663</v>
      </c>
      <c r="F52" s="17">
        <v>99.4</v>
      </c>
      <c r="G52" s="46"/>
      <c r="H52" s="26" t="s">
        <v>648</v>
      </c>
      <c r="I52" s="7" t="s">
        <v>1060</v>
      </c>
      <c r="J52" s="8" t="s">
        <v>872</v>
      </c>
      <c r="K52" s="9" t="s">
        <v>944</v>
      </c>
      <c r="L52" s="27">
        <v>96.5</v>
      </c>
      <c r="M52" s="46"/>
    </row>
    <row r="53" spans="1:13" s="3" customFormat="1">
      <c r="A53" s="46"/>
      <c r="B53" s="6" t="s">
        <v>649</v>
      </c>
      <c r="C53" s="7" t="s">
        <v>1485</v>
      </c>
      <c r="D53" s="8" t="s">
        <v>1486</v>
      </c>
      <c r="E53" s="9" t="s">
        <v>753</v>
      </c>
      <c r="F53" s="17">
        <v>100.7</v>
      </c>
      <c r="G53" s="46"/>
      <c r="H53" s="26" t="s">
        <v>649</v>
      </c>
      <c r="I53" s="7" t="s">
        <v>731</v>
      </c>
      <c r="J53" s="8" t="s">
        <v>705</v>
      </c>
      <c r="K53" s="9" t="s">
        <v>665</v>
      </c>
      <c r="L53" s="27">
        <v>96.8</v>
      </c>
      <c r="M53" s="46"/>
    </row>
    <row r="54" spans="1:13" s="3" customFormat="1">
      <c r="A54" s="46"/>
      <c r="B54" s="6" t="s">
        <v>650</v>
      </c>
      <c r="C54" s="7" t="s">
        <v>969</v>
      </c>
      <c r="D54" s="8" t="s">
        <v>1469</v>
      </c>
      <c r="E54" s="9" t="s">
        <v>631</v>
      </c>
      <c r="F54" s="17">
        <v>101.2</v>
      </c>
      <c r="G54" s="46"/>
      <c r="H54" s="26" t="s">
        <v>650</v>
      </c>
      <c r="I54" s="7" t="s">
        <v>707</v>
      </c>
      <c r="J54" s="8" t="s">
        <v>1510</v>
      </c>
      <c r="K54" s="9" t="s">
        <v>753</v>
      </c>
      <c r="L54" s="27">
        <v>97.2</v>
      </c>
      <c r="M54" s="46"/>
    </row>
    <row r="55" spans="1:13" s="3" customFormat="1">
      <c r="A55" s="46"/>
      <c r="B55" s="6" t="s">
        <v>651</v>
      </c>
      <c r="C55" s="7" t="s">
        <v>677</v>
      </c>
      <c r="D55" s="8" t="s">
        <v>685</v>
      </c>
      <c r="E55" s="9" t="s">
        <v>659</v>
      </c>
      <c r="F55" s="17">
        <v>101.6</v>
      </c>
      <c r="G55" s="46"/>
      <c r="H55" s="26" t="s">
        <v>651</v>
      </c>
      <c r="I55" s="7" t="s">
        <v>701</v>
      </c>
      <c r="J55" s="8" t="s">
        <v>1511</v>
      </c>
      <c r="K55" s="9" t="s">
        <v>753</v>
      </c>
      <c r="L55" s="27">
        <v>97.7</v>
      </c>
      <c r="M55" s="46"/>
    </row>
    <row r="56" spans="1:13" s="3" customFormat="1">
      <c r="A56" s="46"/>
      <c r="B56" s="6" t="s">
        <v>652</v>
      </c>
      <c r="C56" s="7" t="s">
        <v>692</v>
      </c>
      <c r="D56" s="8" t="s">
        <v>1487</v>
      </c>
      <c r="E56" s="9" t="s">
        <v>663</v>
      </c>
      <c r="F56" s="17">
        <v>102.6</v>
      </c>
      <c r="G56" s="46"/>
      <c r="H56" s="26" t="s">
        <v>652</v>
      </c>
      <c r="I56" s="7" t="s">
        <v>1512</v>
      </c>
      <c r="J56" s="8" t="s">
        <v>1513</v>
      </c>
      <c r="K56" s="9" t="s">
        <v>659</v>
      </c>
      <c r="L56" s="27">
        <v>98.1</v>
      </c>
      <c r="M56" s="46"/>
    </row>
    <row r="57" spans="1:13" s="3" customFormat="1">
      <c r="A57" s="46"/>
      <c r="B57" s="6" t="s">
        <v>653</v>
      </c>
      <c r="C57" s="7" t="s">
        <v>1488</v>
      </c>
      <c r="D57" s="8" t="s">
        <v>1489</v>
      </c>
      <c r="E57" s="9" t="s">
        <v>668</v>
      </c>
      <c r="F57" s="17">
        <v>102.9</v>
      </c>
      <c r="G57" s="46"/>
      <c r="H57" s="26" t="s">
        <v>653</v>
      </c>
      <c r="I57" s="7" t="s">
        <v>819</v>
      </c>
      <c r="J57" s="8" t="s">
        <v>709</v>
      </c>
      <c r="K57" s="9" t="s">
        <v>631</v>
      </c>
      <c r="L57" s="27">
        <v>98.5</v>
      </c>
      <c r="M57" s="46"/>
    </row>
    <row r="58" spans="1:13" s="3" customFormat="1">
      <c r="A58" s="46"/>
      <c r="B58" s="6" t="s">
        <v>901</v>
      </c>
      <c r="C58" s="7" t="s">
        <v>978</v>
      </c>
      <c r="D58" s="8" t="s">
        <v>1464</v>
      </c>
      <c r="E58" s="9" t="s">
        <v>631</v>
      </c>
      <c r="F58" s="17">
        <v>103.3</v>
      </c>
      <c r="G58" s="46"/>
      <c r="H58" s="26" t="s">
        <v>901</v>
      </c>
      <c r="I58" s="7" t="s">
        <v>742</v>
      </c>
      <c r="J58" s="8" t="s">
        <v>1125</v>
      </c>
      <c r="K58" s="9" t="s">
        <v>665</v>
      </c>
      <c r="L58" s="27">
        <v>104.1</v>
      </c>
      <c r="M58" s="46"/>
    </row>
    <row r="59" spans="1:13" s="3" customFormat="1">
      <c r="A59" s="46"/>
      <c r="B59" s="6" t="s">
        <v>902</v>
      </c>
      <c r="C59" s="7" t="s">
        <v>680</v>
      </c>
      <c r="D59" s="8" t="s">
        <v>691</v>
      </c>
      <c r="E59" s="9" t="s">
        <v>631</v>
      </c>
      <c r="F59" s="17">
        <v>104.3</v>
      </c>
      <c r="G59" s="46"/>
      <c r="H59" s="26" t="s">
        <v>902</v>
      </c>
      <c r="I59" s="7" t="s">
        <v>707</v>
      </c>
      <c r="J59" s="8" t="s">
        <v>1301</v>
      </c>
      <c r="K59" s="9" t="s">
        <v>659</v>
      </c>
      <c r="L59" s="27">
        <v>104.6</v>
      </c>
      <c r="M59" s="46"/>
    </row>
    <row r="60" spans="1:13" s="3" customFormat="1">
      <c r="A60" s="46"/>
      <c r="B60" s="6" t="s">
        <v>903</v>
      </c>
      <c r="C60" s="7" t="s">
        <v>661</v>
      </c>
      <c r="D60" s="8" t="s">
        <v>1490</v>
      </c>
      <c r="E60" s="9" t="s">
        <v>668</v>
      </c>
      <c r="F60" s="17">
        <v>104.8</v>
      </c>
      <c r="G60" s="46"/>
      <c r="H60" s="26" t="s">
        <v>903</v>
      </c>
      <c r="I60" s="7" t="s">
        <v>666</v>
      </c>
      <c r="J60" s="8" t="s">
        <v>1514</v>
      </c>
      <c r="K60" s="9" t="s">
        <v>659</v>
      </c>
      <c r="L60" s="27">
        <v>105.3</v>
      </c>
      <c r="M60" s="46"/>
    </row>
    <row r="61" spans="1:13" s="3" customFormat="1">
      <c r="A61" s="46"/>
      <c r="B61" s="6" t="s">
        <v>904</v>
      </c>
      <c r="C61" s="7" t="s">
        <v>759</v>
      </c>
      <c r="D61" s="8" t="s">
        <v>1491</v>
      </c>
      <c r="E61" s="9" t="s">
        <v>668</v>
      </c>
      <c r="F61" s="17">
        <v>105.3</v>
      </c>
      <c r="G61" s="46"/>
      <c r="H61" s="26" t="s">
        <v>904</v>
      </c>
      <c r="I61" s="7" t="s">
        <v>1121</v>
      </c>
      <c r="J61" s="8" t="s">
        <v>672</v>
      </c>
      <c r="K61" s="9" t="s">
        <v>631</v>
      </c>
      <c r="L61" s="27">
        <v>106.4</v>
      </c>
      <c r="M61" s="46"/>
    </row>
    <row r="62" spans="1:13" s="3" customFormat="1">
      <c r="A62" s="46"/>
      <c r="B62" s="6" t="s">
        <v>905</v>
      </c>
      <c r="C62" s="7" t="s">
        <v>1104</v>
      </c>
      <c r="D62" s="8" t="s">
        <v>1492</v>
      </c>
      <c r="E62" s="9" t="s">
        <v>668</v>
      </c>
      <c r="F62" s="17">
        <v>107.5</v>
      </c>
      <c r="G62" s="46"/>
      <c r="H62" s="26" t="s">
        <v>905</v>
      </c>
      <c r="I62" s="7" t="s">
        <v>1116</v>
      </c>
      <c r="J62" s="8" t="s">
        <v>821</v>
      </c>
      <c r="K62" s="9" t="s">
        <v>631</v>
      </c>
      <c r="L62" s="27">
        <v>106.9</v>
      </c>
      <c r="M62" s="46"/>
    </row>
    <row r="63" spans="1:13" s="3" customFormat="1">
      <c r="A63" s="46"/>
      <c r="B63" s="6" t="s">
        <v>1126</v>
      </c>
      <c r="C63" s="7" t="s">
        <v>1111</v>
      </c>
      <c r="D63" s="8" t="s">
        <v>1112</v>
      </c>
      <c r="E63" s="9" t="s">
        <v>631</v>
      </c>
      <c r="F63" s="17">
        <v>108.3</v>
      </c>
      <c r="G63" s="46"/>
      <c r="H63" s="26" t="s">
        <v>1126</v>
      </c>
      <c r="I63" s="7" t="s">
        <v>785</v>
      </c>
      <c r="J63" s="8" t="s">
        <v>1515</v>
      </c>
      <c r="K63" s="9" t="s">
        <v>737</v>
      </c>
      <c r="L63" s="27">
        <v>109.7</v>
      </c>
      <c r="M63" s="46"/>
    </row>
    <row r="64" spans="1:13" s="3" customFormat="1">
      <c r="A64" s="46"/>
      <c r="B64" s="6" t="s">
        <v>1127</v>
      </c>
      <c r="C64" s="7" t="s">
        <v>1493</v>
      </c>
      <c r="D64" s="8" t="s">
        <v>1494</v>
      </c>
      <c r="E64" s="9" t="s">
        <v>668</v>
      </c>
      <c r="F64" s="17">
        <v>111</v>
      </c>
      <c r="G64" s="46"/>
      <c r="H64" s="26" t="s">
        <v>1127</v>
      </c>
      <c r="I64" s="7" t="s">
        <v>1147</v>
      </c>
      <c r="J64" s="8" t="s">
        <v>1332</v>
      </c>
      <c r="K64" s="9" t="s">
        <v>631</v>
      </c>
      <c r="L64" s="27">
        <v>121.5</v>
      </c>
      <c r="M64" s="46"/>
    </row>
    <row r="65" spans="1:14" s="3" customFormat="1">
      <c r="A65" s="46"/>
      <c r="B65" s="6" t="s">
        <v>1128</v>
      </c>
      <c r="C65" s="7" t="s">
        <v>692</v>
      </c>
      <c r="D65" s="8" t="s">
        <v>926</v>
      </c>
      <c r="E65" s="9" t="s">
        <v>665</v>
      </c>
      <c r="F65" s="17">
        <v>117.9</v>
      </c>
      <c r="G65" s="46"/>
      <c r="H65" s="26" t="s">
        <v>1128</v>
      </c>
      <c r="I65" s="7" t="s">
        <v>793</v>
      </c>
      <c r="J65" s="8" t="s">
        <v>811</v>
      </c>
      <c r="K65" s="9" t="s">
        <v>631</v>
      </c>
      <c r="L65" s="27">
        <v>128.19999999999999</v>
      </c>
      <c r="M65" s="46"/>
    </row>
    <row r="66" spans="1:14" s="3" customFormat="1">
      <c r="A66" s="46"/>
      <c r="B66" s="6" t="s">
        <v>1129</v>
      </c>
      <c r="C66" s="7" t="s">
        <v>1495</v>
      </c>
      <c r="D66" s="8" t="s">
        <v>1496</v>
      </c>
      <c r="E66" s="9" t="s">
        <v>668</v>
      </c>
      <c r="F66" s="17">
        <v>121.4</v>
      </c>
      <c r="G66" s="46"/>
      <c r="H66" s="26" t="s">
        <v>1129</v>
      </c>
      <c r="I66" s="7" t="s">
        <v>793</v>
      </c>
      <c r="J66" s="8" t="s">
        <v>1516</v>
      </c>
      <c r="K66" s="9" t="s">
        <v>1517</v>
      </c>
      <c r="L66" s="27"/>
      <c r="M66" s="46"/>
    </row>
    <row r="67" spans="1:14" s="3" customFormat="1">
      <c r="A67" s="46"/>
      <c r="B67" s="6" t="s">
        <v>1130</v>
      </c>
      <c r="C67" s="7" t="s">
        <v>1169</v>
      </c>
      <c r="D67" s="8" t="s">
        <v>1497</v>
      </c>
      <c r="E67" s="9" t="s">
        <v>665</v>
      </c>
      <c r="F67" s="17">
        <v>127.2</v>
      </c>
      <c r="G67" s="46"/>
      <c r="H67" s="26"/>
      <c r="I67" s="7"/>
      <c r="J67" s="7"/>
      <c r="K67" s="9"/>
      <c r="L67" s="27"/>
      <c r="M67" s="46"/>
    </row>
    <row r="68" spans="1:14" s="3" customFormat="1">
      <c r="A68" s="46"/>
      <c r="B68" s="6" t="s">
        <v>1131</v>
      </c>
      <c r="C68" s="7" t="s">
        <v>923</v>
      </c>
      <c r="D68" s="8" t="s">
        <v>1496</v>
      </c>
      <c r="E68" s="9" t="s">
        <v>668</v>
      </c>
      <c r="F68" s="17">
        <v>129.69999999999999</v>
      </c>
      <c r="G68" s="46"/>
      <c r="H68" s="26"/>
      <c r="I68" s="7"/>
      <c r="J68" s="7"/>
      <c r="K68" s="9"/>
      <c r="L68" s="27"/>
      <c r="M68" s="46"/>
    </row>
    <row r="69" spans="1:14" s="3" customFormat="1" ht="12.75" thickBot="1">
      <c r="A69" s="46"/>
      <c r="B69" s="19" t="s">
        <v>1132</v>
      </c>
      <c r="C69" s="10" t="s">
        <v>833</v>
      </c>
      <c r="D69" s="189" t="s">
        <v>1110</v>
      </c>
      <c r="E69" s="11" t="s">
        <v>668</v>
      </c>
      <c r="F69" s="18">
        <v>197.7</v>
      </c>
      <c r="G69" s="46"/>
      <c r="H69" s="28"/>
      <c r="I69" s="29"/>
      <c r="J69" s="29"/>
      <c r="K69" s="30"/>
      <c r="L69" s="31"/>
      <c r="M69" s="46"/>
    </row>
    <row r="70" spans="1:14" s="3" customFormat="1" ht="4.5" customHeight="1" thickTop="1">
      <c r="A70" s="215"/>
      <c r="B70" s="215"/>
      <c r="C70" s="215"/>
      <c r="D70" s="215"/>
      <c r="E70" s="215"/>
      <c r="F70" s="215"/>
      <c r="G70" s="215"/>
      <c r="H70" s="215"/>
      <c r="I70" s="215"/>
      <c r="J70" s="215"/>
      <c r="K70" s="215"/>
      <c r="L70" s="215"/>
      <c r="M70" s="215"/>
    </row>
    <row r="71" spans="1:14" ht="41.25" customHeight="1" thickBot="1">
      <c r="A71" s="35"/>
      <c r="B71" s="893" t="s">
        <v>769</v>
      </c>
      <c r="C71" s="893"/>
      <c r="D71" s="35"/>
      <c r="E71" s="193" t="s">
        <v>627</v>
      </c>
      <c r="F71" s="902" t="s">
        <v>1648</v>
      </c>
      <c r="G71" s="902"/>
      <c r="H71" s="902"/>
      <c r="I71" s="902"/>
      <c r="J71" s="35"/>
      <c r="K71" s="893" t="s">
        <v>713</v>
      </c>
      <c r="L71" s="893"/>
      <c r="M71" s="35"/>
    </row>
    <row r="72" spans="1:14" ht="5.25" customHeight="1" thickTop="1" thickBot="1">
      <c r="A72" s="35"/>
      <c r="B72" s="894" t="s">
        <v>623</v>
      </c>
      <c r="C72" s="895"/>
      <c r="D72" s="43"/>
      <c r="E72" s="44"/>
      <c r="F72" s="44"/>
      <c r="G72" s="35"/>
      <c r="H72" s="898" t="s">
        <v>654</v>
      </c>
      <c r="I72" s="899"/>
      <c r="J72" s="45"/>
      <c r="K72" s="45"/>
      <c r="L72" s="45"/>
      <c r="M72" s="35"/>
    </row>
    <row r="73" spans="1:14" s="3" customFormat="1" ht="16.5" thickTop="1" thickBot="1">
      <c r="A73" s="46"/>
      <c r="B73" s="896"/>
      <c r="C73" s="897"/>
      <c r="D73" s="14"/>
      <c r="E73" s="12" t="s">
        <v>647</v>
      </c>
      <c r="F73" s="13">
        <f>COUNTA(D75:D114)</f>
        <v>39</v>
      </c>
      <c r="G73" s="46"/>
      <c r="H73" s="900"/>
      <c r="I73" s="901"/>
      <c r="J73" s="32"/>
      <c r="K73" s="33" t="s">
        <v>647</v>
      </c>
      <c r="L73" s="34">
        <f>COUNTA(J75:J114)</f>
        <v>25</v>
      </c>
      <c r="M73" s="46"/>
    </row>
    <row r="74" spans="1:14" s="3" customFormat="1">
      <c r="A74" s="46"/>
      <c r="B74" s="15" t="s">
        <v>628</v>
      </c>
      <c r="C74" s="16" t="s">
        <v>624</v>
      </c>
      <c r="D74" s="4" t="s">
        <v>625</v>
      </c>
      <c r="E74" s="4" t="s">
        <v>626</v>
      </c>
      <c r="F74" s="5" t="s">
        <v>646</v>
      </c>
      <c r="G74" s="46"/>
      <c r="H74" s="24" t="s">
        <v>628</v>
      </c>
      <c r="I74" s="23" t="s">
        <v>624</v>
      </c>
      <c r="J74" s="4" t="s">
        <v>625</v>
      </c>
      <c r="K74" s="4" t="s">
        <v>626</v>
      </c>
      <c r="L74" s="25" t="s">
        <v>646</v>
      </c>
      <c r="M74" s="46"/>
    </row>
    <row r="75" spans="1:14" s="3" customFormat="1">
      <c r="A75" s="46"/>
      <c r="B75" s="82" t="s">
        <v>632</v>
      </c>
      <c r="C75" s="83" t="s">
        <v>974</v>
      </c>
      <c r="D75" s="84" t="s">
        <v>1173</v>
      </c>
      <c r="E75" s="85" t="s">
        <v>931</v>
      </c>
      <c r="F75" s="278">
        <v>8.4374999999999999E-4</v>
      </c>
      <c r="G75" s="285"/>
      <c r="H75" s="100" t="s">
        <v>632</v>
      </c>
      <c r="I75" s="83" t="s">
        <v>742</v>
      </c>
      <c r="J75" s="84" t="s">
        <v>1313</v>
      </c>
      <c r="K75" s="85" t="s">
        <v>659</v>
      </c>
      <c r="L75" s="281">
        <v>1.6585648148148148E-3</v>
      </c>
      <c r="M75" s="46"/>
      <c r="N75" s="286"/>
    </row>
    <row r="76" spans="1:14" s="3" customFormat="1">
      <c r="A76" s="46"/>
      <c r="B76" s="87" t="s">
        <v>633</v>
      </c>
      <c r="C76" s="88" t="s">
        <v>1336</v>
      </c>
      <c r="D76" s="89" t="s">
        <v>1337</v>
      </c>
      <c r="E76" s="90" t="s">
        <v>753</v>
      </c>
      <c r="F76" s="279">
        <v>8.5532407407407399E-4</v>
      </c>
      <c r="G76" s="285"/>
      <c r="H76" s="102" t="s">
        <v>633</v>
      </c>
      <c r="I76" s="88" t="s">
        <v>1539</v>
      </c>
      <c r="J76" s="89" t="s">
        <v>811</v>
      </c>
      <c r="K76" s="90" t="s">
        <v>931</v>
      </c>
      <c r="L76" s="282">
        <v>1.6944444444444444E-3</v>
      </c>
      <c r="M76" s="46"/>
      <c r="N76" s="286"/>
    </row>
    <row r="77" spans="1:14" s="3" customFormat="1">
      <c r="A77" s="46"/>
      <c r="B77" s="92" t="s">
        <v>634</v>
      </c>
      <c r="C77" s="93" t="s">
        <v>830</v>
      </c>
      <c r="D77" s="94" t="s">
        <v>811</v>
      </c>
      <c r="E77" s="95" t="s">
        <v>931</v>
      </c>
      <c r="F77" s="280">
        <v>8.6805555555555551E-4</v>
      </c>
      <c r="G77" s="285"/>
      <c r="H77" s="104" t="s">
        <v>634</v>
      </c>
      <c r="I77" s="93" t="s">
        <v>710</v>
      </c>
      <c r="J77" s="94" t="s">
        <v>797</v>
      </c>
      <c r="K77" s="95" t="s">
        <v>679</v>
      </c>
      <c r="L77" s="283">
        <v>1.7222222222222222E-3</v>
      </c>
      <c r="M77" s="46"/>
      <c r="N77" s="286"/>
    </row>
    <row r="78" spans="1:14" s="3" customFormat="1">
      <c r="A78" s="46"/>
      <c r="B78" s="6" t="s">
        <v>635</v>
      </c>
      <c r="C78" s="7" t="s">
        <v>692</v>
      </c>
      <c r="D78" s="8" t="s">
        <v>922</v>
      </c>
      <c r="E78" s="9" t="s">
        <v>679</v>
      </c>
      <c r="F78" s="17">
        <v>77</v>
      </c>
      <c r="G78" s="46"/>
      <c r="H78" s="26" t="s">
        <v>635</v>
      </c>
      <c r="I78" s="7" t="s">
        <v>1244</v>
      </c>
      <c r="J78" s="8" t="s">
        <v>821</v>
      </c>
      <c r="K78" s="9" t="s">
        <v>679</v>
      </c>
      <c r="L78" s="27">
        <v>149.1</v>
      </c>
      <c r="M78" s="46"/>
    </row>
    <row r="79" spans="1:14" s="3" customFormat="1">
      <c r="A79" s="46"/>
      <c r="B79" s="6" t="s">
        <v>636</v>
      </c>
      <c r="C79" s="7" t="s">
        <v>696</v>
      </c>
      <c r="D79" s="8" t="s">
        <v>1484</v>
      </c>
      <c r="E79" s="9" t="s">
        <v>753</v>
      </c>
      <c r="F79" s="17">
        <v>81.7</v>
      </c>
      <c r="G79" s="46"/>
      <c r="H79" s="26" t="s">
        <v>636</v>
      </c>
      <c r="I79" s="7" t="s">
        <v>1116</v>
      </c>
      <c r="J79" s="8" t="s">
        <v>814</v>
      </c>
      <c r="K79" s="9" t="s">
        <v>659</v>
      </c>
      <c r="L79" s="27">
        <v>149.4</v>
      </c>
      <c r="M79" s="46"/>
    </row>
    <row r="80" spans="1:14" s="3" customFormat="1">
      <c r="A80" s="46"/>
      <c r="B80" s="6" t="s">
        <v>637</v>
      </c>
      <c r="C80" s="7" t="s">
        <v>1518</v>
      </c>
      <c r="D80" s="8" t="s">
        <v>926</v>
      </c>
      <c r="E80" s="9" t="s">
        <v>659</v>
      </c>
      <c r="F80" s="17">
        <v>82.9</v>
      </c>
      <c r="G80" s="46"/>
      <c r="H80" s="26" t="s">
        <v>637</v>
      </c>
      <c r="I80" s="7" t="s">
        <v>793</v>
      </c>
      <c r="J80" s="8" t="s">
        <v>1276</v>
      </c>
      <c r="K80" s="9" t="s">
        <v>940</v>
      </c>
      <c r="L80" s="27">
        <v>152.19999999999999</v>
      </c>
      <c r="M80" s="46"/>
    </row>
    <row r="81" spans="1:13" s="3" customFormat="1">
      <c r="A81" s="46"/>
      <c r="B81" s="6" t="s">
        <v>638</v>
      </c>
      <c r="C81" s="7" t="s">
        <v>1407</v>
      </c>
      <c r="D81" s="8" t="s">
        <v>1519</v>
      </c>
      <c r="E81" s="9" t="s">
        <v>753</v>
      </c>
      <c r="F81" s="17">
        <v>83.3</v>
      </c>
      <c r="G81" s="46"/>
      <c r="H81" s="26" t="s">
        <v>638</v>
      </c>
      <c r="I81" s="7" t="s">
        <v>708</v>
      </c>
      <c r="J81" s="8" t="s">
        <v>1181</v>
      </c>
      <c r="K81" s="9" t="s">
        <v>753</v>
      </c>
      <c r="L81" s="27">
        <v>152.6</v>
      </c>
      <c r="M81" s="46"/>
    </row>
    <row r="82" spans="1:13" s="3" customFormat="1">
      <c r="A82" s="46"/>
      <c r="B82" s="6" t="s">
        <v>639</v>
      </c>
      <c r="C82" s="7" t="s">
        <v>629</v>
      </c>
      <c r="D82" s="8" t="s">
        <v>1342</v>
      </c>
      <c r="E82" s="9" t="s">
        <v>753</v>
      </c>
      <c r="F82" s="17">
        <v>83.6</v>
      </c>
      <c r="G82" s="46"/>
      <c r="H82" s="26" t="s">
        <v>639</v>
      </c>
      <c r="I82" s="7" t="s">
        <v>875</v>
      </c>
      <c r="J82" s="8" t="s">
        <v>1165</v>
      </c>
      <c r="K82" s="9" t="s">
        <v>931</v>
      </c>
      <c r="L82" s="27">
        <v>159.5</v>
      </c>
      <c r="M82" s="46"/>
    </row>
    <row r="83" spans="1:13" s="3" customFormat="1">
      <c r="A83" s="46"/>
      <c r="B83" s="6" t="s">
        <v>640</v>
      </c>
      <c r="C83" s="7" t="s">
        <v>755</v>
      </c>
      <c r="D83" s="8" t="s">
        <v>1520</v>
      </c>
      <c r="E83" s="9" t="s">
        <v>1517</v>
      </c>
      <c r="F83" s="17">
        <v>83.9</v>
      </c>
      <c r="G83" s="46"/>
      <c r="H83" s="26" t="s">
        <v>640</v>
      </c>
      <c r="I83" s="7" t="s">
        <v>669</v>
      </c>
      <c r="J83" s="8" t="s">
        <v>1540</v>
      </c>
      <c r="K83" s="9" t="s">
        <v>753</v>
      </c>
      <c r="L83" s="27">
        <v>161.19999999999999</v>
      </c>
      <c r="M83" s="46"/>
    </row>
    <row r="84" spans="1:13" s="3" customFormat="1">
      <c r="A84" s="46"/>
      <c r="B84" s="6" t="s">
        <v>641</v>
      </c>
      <c r="C84" s="7" t="s">
        <v>1521</v>
      </c>
      <c r="D84" s="8" t="s">
        <v>1198</v>
      </c>
      <c r="E84" s="9" t="s">
        <v>931</v>
      </c>
      <c r="F84" s="17">
        <v>85.8</v>
      </c>
      <c r="G84" s="46"/>
      <c r="H84" s="26" t="s">
        <v>641</v>
      </c>
      <c r="I84" s="7" t="s">
        <v>1117</v>
      </c>
      <c r="J84" s="8" t="s">
        <v>852</v>
      </c>
      <c r="K84" s="9" t="s">
        <v>931</v>
      </c>
      <c r="L84" s="27">
        <v>162.69999999999999</v>
      </c>
      <c r="M84" s="46"/>
    </row>
    <row r="85" spans="1:13" s="3" customFormat="1">
      <c r="A85" s="46"/>
      <c r="B85" s="6" t="s">
        <v>642</v>
      </c>
      <c r="C85" s="7" t="s">
        <v>1522</v>
      </c>
      <c r="D85" s="8" t="s">
        <v>1523</v>
      </c>
      <c r="E85" s="9" t="s">
        <v>931</v>
      </c>
      <c r="F85" s="17">
        <v>86.5</v>
      </c>
      <c r="G85" s="46"/>
      <c r="H85" s="26" t="s">
        <v>642</v>
      </c>
      <c r="I85" s="7" t="s">
        <v>1422</v>
      </c>
      <c r="J85" s="8" t="s">
        <v>1038</v>
      </c>
      <c r="K85" s="9" t="s">
        <v>931</v>
      </c>
      <c r="L85" s="27">
        <v>163.30000000000001</v>
      </c>
      <c r="M85" s="46"/>
    </row>
    <row r="86" spans="1:13" s="3" customFormat="1">
      <c r="A86" s="46"/>
      <c r="B86" s="6" t="s">
        <v>643</v>
      </c>
      <c r="C86" s="7" t="s">
        <v>1343</v>
      </c>
      <c r="D86" s="8" t="s">
        <v>811</v>
      </c>
      <c r="E86" s="9" t="s">
        <v>931</v>
      </c>
      <c r="F86" s="17">
        <v>87.1</v>
      </c>
      <c r="G86" s="46"/>
      <c r="H86" s="26" t="s">
        <v>643</v>
      </c>
      <c r="I86" s="7" t="s">
        <v>785</v>
      </c>
      <c r="J86" s="8" t="s">
        <v>1541</v>
      </c>
      <c r="K86" s="9" t="s">
        <v>753</v>
      </c>
      <c r="L86" s="27">
        <v>163.6</v>
      </c>
      <c r="M86" s="46"/>
    </row>
    <row r="87" spans="1:13" s="3" customFormat="1">
      <c r="A87" s="46"/>
      <c r="B87" s="6" t="s">
        <v>644</v>
      </c>
      <c r="C87" s="7" t="s">
        <v>1166</v>
      </c>
      <c r="D87" s="8" t="s">
        <v>1340</v>
      </c>
      <c r="E87" s="9" t="s">
        <v>931</v>
      </c>
      <c r="F87" s="17">
        <v>87.8</v>
      </c>
      <c r="G87" s="46"/>
      <c r="H87" s="26" t="s">
        <v>644</v>
      </c>
      <c r="I87" s="7" t="s">
        <v>1507</v>
      </c>
      <c r="J87" s="8" t="s">
        <v>1183</v>
      </c>
      <c r="K87" s="9" t="s">
        <v>931</v>
      </c>
      <c r="L87" s="27">
        <v>169</v>
      </c>
      <c r="M87" s="46"/>
    </row>
    <row r="88" spans="1:13" s="3" customFormat="1">
      <c r="A88" s="46"/>
      <c r="B88" s="6" t="s">
        <v>645</v>
      </c>
      <c r="C88" s="7" t="s">
        <v>749</v>
      </c>
      <c r="D88" s="8" t="s">
        <v>1314</v>
      </c>
      <c r="E88" s="9" t="s">
        <v>631</v>
      </c>
      <c r="F88" s="17">
        <v>88.4</v>
      </c>
      <c r="G88" s="46"/>
      <c r="H88" s="26" t="s">
        <v>645</v>
      </c>
      <c r="I88" s="7" t="s">
        <v>1116</v>
      </c>
      <c r="J88" s="8" t="s">
        <v>1542</v>
      </c>
      <c r="K88" s="9" t="s">
        <v>753</v>
      </c>
      <c r="L88" s="27">
        <v>169.5</v>
      </c>
      <c r="M88" s="46"/>
    </row>
    <row r="89" spans="1:13" s="3" customFormat="1">
      <c r="A89" s="46"/>
      <c r="B89" s="6" t="s">
        <v>648</v>
      </c>
      <c r="C89" s="7" t="s">
        <v>657</v>
      </c>
      <c r="D89" s="8" t="s">
        <v>1524</v>
      </c>
      <c r="E89" s="9" t="s">
        <v>753</v>
      </c>
      <c r="F89" s="17">
        <v>89.6</v>
      </c>
      <c r="G89" s="46"/>
      <c r="H89" s="26" t="s">
        <v>648</v>
      </c>
      <c r="I89" s="7" t="s">
        <v>818</v>
      </c>
      <c r="J89" s="8" t="s">
        <v>1543</v>
      </c>
      <c r="K89" s="9" t="s">
        <v>753</v>
      </c>
      <c r="L89" s="27">
        <v>170.5</v>
      </c>
      <c r="M89" s="46"/>
    </row>
    <row r="90" spans="1:13" s="3" customFormat="1">
      <c r="A90" s="46"/>
      <c r="B90" s="6" t="s">
        <v>649</v>
      </c>
      <c r="C90" s="7" t="s">
        <v>661</v>
      </c>
      <c r="D90" s="8" t="s">
        <v>695</v>
      </c>
      <c r="E90" s="9" t="s">
        <v>737</v>
      </c>
      <c r="F90" s="17">
        <v>90</v>
      </c>
      <c r="G90" s="46"/>
      <c r="H90" s="26" t="s">
        <v>649</v>
      </c>
      <c r="I90" s="7" t="s">
        <v>798</v>
      </c>
      <c r="J90" s="8" t="s">
        <v>1516</v>
      </c>
      <c r="K90" s="9" t="s">
        <v>1517</v>
      </c>
      <c r="L90" s="27">
        <v>170.9</v>
      </c>
      <c r="M90" s="46"/>
    </row>
    <row r="91" spans="1:13" s="3" customFormat="1">
      <c r="A91" s="46"/>
      <c r="B91" s="6" t="s">
        <v>650</v>
      </c>
      <c r="C91" s="7" t="s">
        <v>763</v>
      </c>
      <c r="D91" s="8" t="s">
        <v>1525</v>
      </c>
      <c r="E91" s="9" t="s">
        <v>753</v>
      </c>
      <c r="F91" s="17">
        <v>90.4</v>
      </c>
      <c r="G91" s="46"/>
      <c r="H91" s="26" t="s">
        <v>650</v>
      </c>
      <c r="I91" s="7" t="s">
        <v>708</v>
      </c>
      <c r="J91" s="8" t="s">
        <v>814</v>
      </c>
      <c r="K91" s="9" t="s">
        <v>665</v>
      </c>
      <c r="L91" s="27">
        <v>172.1</v>
      </c>
      <c r="M91" s="46"/>
    </row>
    <row r="92" spans="1:13" s="3" customFormat="1">
      <c r="A92" s="46"/>
      <c r="B92" s="6" t="s">
        <v>651</v>
      </c>
      <c r="C92" s="7" t="s">
        <v>1526</v>
      </c>
      <c r="D92" s="8" t="s">
        <v>1527</v>
      </c>
      <c r="E92" s="9" t="s">
        <v>668</v>
      </c>
      <c r="F92" s="17">
        <v>91.2</v>
      </c>
      <c r="G92" s="46"/>
      <c r="H92" s="26" t="s">
        <v>651</v>
      </c>
      <c r="I92" s="7" t="s">
        <v>1544</v>
      </c>
      <c r="J92" s="8" t="s">
        <v>1545</v>
      </c>
      <c r="K92" s="9" t="s">
        <v>931</v>
      </c>
      <c r="L92" s="27">
        <v>174.2</v>
      </c>
      <c r="M92" s="46"/>
    </row>
    <row r="93" spans="1:13" s="3" customFormat="1">
      <c r="A93" s="46"/>
      <c r="B93" s="6" t="s">
        <v>652</v>
      </c>
      <c r="C93" s="7" t="s">
        <v>1101</v>
      </c>
      <c r="D93" s="8" t="s">
        <v>1533</v>
      </c>
      <c r="E93" s="9" t="s">
        <v>659</v>
      </c>
      <c r="F93" s="17">
        <v>91.8</v>
      </c>
      <c r="G93" s="46"/>
      <c r="H93" s="26" t="s">
        <v>652</v>
      </c>
      <c r="I93" s="7" t="s">
        <v>708</v>
      </c>
      <c r="J93" s="8" t="s">
        <v>1546</v>
      </c>
      <c r="K93" s="9" t="s">
        <v>753</v>
      </c>
      <c r="L93" s="27">
        <v>180.3</v>
      </c>
      <c r="M93" s="46"/>
    </row>
    <row r="94" spans="1:13" s="3" customFormat="1">
      <c r="A94" s="46"/>
      <c r="B94" s="6" t="s">
        <v>653</v>
      </c>
      <c r="C94" s="7" t="s">
        <v>629</v>
      </c>
      <c r="D94" s="8" t="s">
        <v>1344</v>
      </c>
      <c r="E94" s="9" t="s">
        <v>753</v>
      </c>
      <c r="F94" s="17">
        <v>92.3</v>
      </c>
      <c r="G94" s="46"/>
      <c r="H94" s="26" t="s">
        <v>653</v>
      </c>
      <c r="I94" s="7" t="s">
        <v>742</v>
      </c>
      <c r="J94" s="8" t="s">
        <v>1547</v>
      </c>
      <c r="K94" s="9" t="s">
        <v>753</v>
      </c>
      <c r="L94" s="27">
        <v>182.3</v>
      </c>
      <c r="M94" s="46"/>
    </row>
    <row r="95" spans="1:13" s="3" customFormat="1">
      <c r="A95" s="46"/>
      <c r="B95" s="6" t="s">
        <v>901</v>
      </c>
      <c r="C95" s="7" t="s">
        <v>689</v>
      </c>
      <c r="D95" s="8" t="s">
        <v>1528</v>
      </c>
      <c r="E95" s="9" t="s">
        <v>753</v>
      </c>
      <c r="F95" s="17">
        <v>92.8</v>
      </c>
      <c r="G95" s="46"/>
      <c r="H95" s="26" t="s">
        <v>901</v>
      </c>
      <c r="I95" s="7" t="s">
        <v>711</v>
      </c>
      <c r="J95" s="8" t="s">
        <v>1328</v>
      </c>
      <c r="K95" s="9" t="s">
        <v>665</v>
      </c>
      <c r="L95" s="27">
        <v>192.8</v>
      </c>
      <c r="M95" s="46"/>
    </row>
    <row r="96" spans="1:13" s="3" customFormat="1">
      <c r="A96" s="46"/>
      <c r="B96" s="6" t="s">
        <v>902</v>
      </c>
      <c r="C96" s="7" t="s">
        <v>677</v>
      </c>
      <c r="D96" s="8" t="s">
        <v>1469</v>
      </c>
      <c r="E96" s="9" t="s">
        <v>631</v>
      </c>
      <c r="F96" s="17">
        <v>93.2</v>
      </c>
      <c r="G96" s="46"/>
      <c r="H96" s="26" t="s">
        <v>902</v>
      </c>
      <c r="I96" s="7" t="s">
        <v>708</v>
      </c>
      <c r="J96" s="8" t="s">
        <v>1548</v>
      </c>
      <c r="K96" s="9" t="s">
        <v>668</v>
      </c>
      <c r="L96" s="27">
        <v>193.6</v>
      </c>
      <c r="M96" s="46"/>
    </row>
    <row r="97" spans="1:13" s="3" customFormat="1">
      <c r="A97" s="46"/>
      <c r="B97" s="6" t="s">
        <v>903</v>
      </c>
      <c r="C97" s="7" t="s">
        <v>763</v>
      </c>
      <c r="D97" s="8" t="s">
        <v>1109</v>
      </c>
      <c r="E97" s="9" t="s">
        <v>631</v>
      </c>
      <c r="F97" s="17">
        <v>93.8</v>
      </c>
      <c r="G97" s="46"/>
      <c r="H97" s="26" t="s">
        <v>903</v>
      </c>
      <c r="I97" s="7" t="s">
        <v>731</v>
      </c>
      <c r="J97" s="8" t="s">
        <v>1329</v>
      </c>
      <c r="K97" s="9" t="s">
        <v>665</v>
      </c>
      <c r="L97" s="27">
        <v>195.2</v>
      </c>
      <c r="M97" s="46"/>
    </row>
    <row r="98" spans="1:13" s="3" customFormat="1">
      <c r="A98" s="46"/>
      <c r="B98" s="6" t="s">
        <v>904</v>
      </c>
      <c r="C98" s="7" t="s">
        <v>661</v>
      </c>
      <c r="D98" s="8" t="s">
        <v>1107</v>
      </c>
      <c r="E98" s="9" t="s">
        <v>631</v>
      </c>
      <c r="F98" s="17">
        <v>94.3</v>
      </c>
      <c r="G98" s="46"/>
      <c r="H98" s="26" t="s">
        <v>904</v>
      </c>
      <c r="I98" s="7" t="s">
        <v>708</v>
      </c>
      <c r="J98" s="8" t="s">
        <v>1332</v>
      </c>
      <c r="K98" s="9" t="s">
        <v>631</v>
      </c>
      <c r="L98" s="27">
        <v>210</v>
      </c>
      <c r="M98" s="46"/>
    </row>
    <row r="99" spans="1:13" s="3" customFormat="1">
      <c r="A99" s="46"/>
      <c r="B99" s="6" t="s">
        <v>905</v>
      </c>
      <c r="C99" s="7" t="s">
        <v>755</v>
      </c>
      <c r="D99" s="8" t="s">
        <v>1529</v>
      </c>
      <c r="E99" s="9" t="s">
        <v>665</v>
      </c>
      <c r="F99" s="17">
        <v>94.6</v>
      </c>
      <c r="G99" s="46"/>
      <c r="H99" s="26" t="s">
        <v>905</v>
      </c>
      <c r="I99" s="7" t="s">
        <v>742</v>
      </c>
      <c r="J99" s="8" t="s">
        <v>1549</v>
      </c>
      <c r="K99" s="9" t="s">
        <v>668</v>
      </c>
      <c r="L99" s="27"/>
      <c r="M99" s="46"/>
    </row>
    <row r="100" spans="1:13" s="3" customFormat="1">
      <c r="A100" s="46"/>
      <c r="B100" s="6" t="s">
        <v>1126</v>
      </c>
      <c r="C100" s="7" t="s">
        <v>978</v>
      </c>
      <c r="D100" s="8" t="s">
        <v>1530</v>
      </c>
      <c r="E100" s="9" t="s">
        <v>753</v>
      </c>
      <c r="F100" s="17">
        <v>95.2</v>
      </c>
      <c r="G100" s="46"/>
      <c r="H100" s="26"/>
      <c r="I100" s="7"/>
      <c r="J100" s="8"/>
      <c r="K100" s="9"/>
      <c r="L100" s="27"/>
      <c r="M100" s="46"/>
    </row>
    <row r="101" spans="1:13" s="3" customFormat="1">
      <c r="A101" s="46"/>
      <c r="B101" s="6" t="s">
        <v>1127</v>
      </c>
      <c r="C101" s="7" t="s">
        <v>698</v>
      </c>
      <c r="D101" s="8" t="s">
        <v>685</v>
      </c>
      <c r="E101" s="9" t="s">
        <v>659</v>
      </c>
      <c r="F101" s="17">
        <v>95.5</v>
      </c>
      <c r="G101" s="46"/>
      <c r="H101" s="26"/>
      <c r="I101" s="7"/>
      <c r="J101" s="8"/>
      <c r="K101" s="9"/>
      <c r="L101" s="27"/>
      <c r="M101" s="46"/>
    </row>
    <row r="102" spans="1:13" s="3" customFormat="1">
      <c r="A102" s="46"/>
      <c r="B102" s="6" t="s">
        <v>1128</v>
      </c>
      <c r="C102" s="7" t="s">
        <v>1317</v>
      </c>
      <c r="D102" s="8" t="s">
        <v>1531</v>
      </c>
      <c r="E102" s="9" t="s">
        <v>631</v>
      </c>
      <c r="F102" s="17">
        <v>96.9</v>
      </c>
      <c r="G102" s="46"/>
      <c r="H102" s="26"/>
      <c r="I102" s="7"/>
      <c r="J102" s="8"/>
      <c r="K102" s="9"/>
      <c r="L102" s="27"/>
      <c r="M102" s="46"/>
    </row>
    <row r="103" spans="1:13" s="3" customFormat="1">
      <c r="A103" s="46"/>
      <c r="B103" s="6" t="s">
        <v>1129</v>
      </c>
      <c r="C103" s="7" t="s">
        <v>629</v>
      </c>
      <c r="D103" s="8" t="s">
        <v>1532</v>
      </c>
      <c r="E103" s="9" t="s">
        <v>631</v>
      </c>
      <c r="F103" s="17">
        <v>97.2</v>
      </c>
      <c r="G103" s="46"/>
      <c r="H103" s="26"/>
      <c r="I103" s="7"/>
      <c r="J103" s="8"/>
      <c r="K103" s="9"/>
      <c r="L103" s="27"/>
      <c r="M103" s="46"/>
    </row>
    <row r="104" spans="1:13" s="3" customFormat="1">
      <c r="A104" s="46"/>
      <c r="B104" s="6" t="s">
        <v>1130</v>
      </c>
      <c r="C104" s="7" t="s">
        <v>629</v>
      </c>
      <c r="D104" s="8" t="s">
        <v>1533</v>
      </c>
      <c r="E104" s="9" t="s">
        <v>753</v>
      </c>
      <c r="F104" s="17">
        <v>97.7</v>
      </c>
      <c r="G104" s="46"/>
      <c r="H104" s="26"/>
      <c r="I104" s="7"/>
      <c r="J104" s="8"/>
      <c r="K104" s="9"/>
      <c r="L104" s="27"/>
      <c r="M104" s="46"/>
    </row>
    <row r="105" spans="1:13" s="3" customFormat="1">
      <c r="A105" s="46"/>
      <c r="B105" s="6" t="s">
        <v>1131</v>
      </c>
      <c r="C105" s="7" t="s">
        <v>1037</v>
      </c>
      <c r="D105" s="8" t="s">
        <v>695</v>
      </c>
      <c r="E105" s="9" t="s">
        <v>737</v>
      </c>
      <c r="F105" s="17">
        <v>98.3</v>
      </c>
      <c r="G105" s="46"/>
      <c r="H105" s="26"/>
      <c r="I105" s="7"/>
      <c r="J105" s="8"/>
      <c r="K105" s="9"/>
      <c r="L105" s="27"/>
      <c r="M105" s="46"/>
    </row>
    <row r="106" spans="1:13" s="3" customFormat="1">
      <c r="A106" s="46"/>
      <c r="B106" s="6" t="s">
        <v>1132</v>
      </c>
      <c r="C106" s="7" t="s">
        <v>755</v>
      </c>
      <c r="D106" s="8" t="s">
        <v>1534</v>
      </c>
      <c r="E106" s="9" t="s">
        <v>753</v>
      </c>
      <c r="F106" s="17">
        <v>99.7</v>
      </c>
      <c r="G106" s="46"/>
      <c r="H106" s="26"/>
      <c r="I106" s="7"/>
      <c r="J106" s="8"/>
      <c r="K106" s="9"/>
      <c r="L106" s="27"/>
      <c r="M106" s="46"/>
    </row>
    <row r="107" spans="1:13" s="3" customFormat="1">
      <c r="A107" s="46"/>
      <c r="B107" s="6" t="s">
        <v>1133</v>
      </c>
      <c r="C107" s="7" t="s">
        <v>682</v>
      </c>
      <c r="D107" s="8" t="s">
        <v>1109</v>
      </c>
      <c r="E107" s="9" t="s">
        <v>631</v>
      </c>
      <c r="F107" s="17">
        <v>100.5</v>
      </c>
      <c r="G107" s="46"/>
      <c r="H107" s="26"/>
      <c r="I107" s="7"/>
      <c r="J107" s="8"/>
      <c r="K107" s="9"/>
      <c r="L107" s="27"/>
      <c r="M107" s="46"/>
    </row>
    <row r="108" spans="1:13" s="3" customFormat="1">
      <c r="A108" s="46"/>
      <c r="B108" s="6" t="s">
        <v>1134</v>
      </c>
      <c r="C108" s="7" t="s">
        <v>692</v>
      </c>
      <c r="D108" s="8" t="s">
        <v>1535</v>
      </c>
      <c r="E108" s="9" t="s">
        <v>931</v>
      </c>
      <c r="F108" s="17">
        <v>101.3</v>
      </c>
      <c r="G108" s="46"/>
      <c r="H108" s="26"/>
      <c r="I108" s="7"/>
      <c r="J108" s="8"/>
      <c r="K108" s="9"/>
      <c r="L108" s="27"/>
      <c r="M108" s="46"/>
    </row>
    <row r="109" spans="1:13" s="3" customFormat="1">
      <c r="A109" s="46"/>
      <c r="B109" s="6" t="s">
        <v>1135</v>
      </c>
      <c r="C109" s="7" t="s">
        <v>698</v>
      </c>
      <c r="D109" s="8" t="s">
        <v>1099</v>
      </c>
      <c r="E109" s="9" t="s">
        <v>631</v>
      </c>
      <c r="F109" s="17">
        <v>101.9</v>
      </c>
      <c r="G109" s="46"/>
      <c r="H109" s="26"/>
      <c r="I109" s="7"/>
      <c r="J109" s="7"/>
      <c r="K109" s="9"/>
      <c r="L109" s="27"/>
      <c r="M109" s="46"/>
    </row>
    <row r="110" spans="1:13" s="3" customFormat="1">
      <c r="A110" s="46"/>
      <c r="B110" s="6" t="s">
        <v>1136</v>
      </c>
      <c r="C110" s="7" t="s">
        <v>1205</v>
      </c>
      <c r="D110" s="8" t="s">
        <v>1536</v>
      </c>
      <c r="E110" s="9" t="s">
        <v>668</v>
      </c>
      <c r="F110" s="17">
        <v>102.6</v>
      </c>
      <c r="G110" s="46"/>
      <c r="H110" s="26"/>
      <c r="I110" s="7"/>
      <c r="J110" s="7"/>
      <c r="K110" s="9"/>
      <c r="L110" s="27"/>
      <c r="M110" s="46"/>
    </row>
    <row r="111" spans="1:13" s="3" customFormat="1">
      <c r="A111" s="46"/>
      <c r="B111" s="6" t="s">
        <v>1550</v>
      </c>
      <c r="C111" s="7" t="s">
        <v>1104</v>
      </c>
      <c r="D111" s="8" t="s">
        <v>1537</v>
      </c>
      <c r="E111" s="9" t="s">
        <v>668</v>
      </c>
      <c r="F111" s="17">
        <v>108.8</v>
      </c>
      <c r="G111" s="46"/>
      <c r="H111" s="26"/>
      <c r="I111" s="7"/>
      <c r="J111" s="7"/>
      <c r="K111" s="9"/>
      <c r="L111" s="27"/>
      <c r="M111" s="46"/>
    </row>
    <row r="112" spans="1:13" s="3" customFormat="1">
      <c r="A112" s="46"/>
      <c r="B112" s="6" t="s">
        <v>1551</v>
      </c>
      <c r="C112" s="7" t="s">
        <v>1324</v>
      </c>
      <c r="D112" s="8" t="s">
        <v>1538</v>
      </c>
      <c r="E112" s="9" t="s">
        <v>631</v>
      </c>
      <c r="F112" s="17">
        <v>113.7</v>
      </c>
      <c r="G112" s="46"/>
      <c r="H112" s="26"/>
      <c r="I112" s="7"/>
      <c r="J112" s="7"/>
      <c r="K112" s="9"/>
      <c r="L112" s="27"/>
      <c r="M112" s="46"/>
    </row>
    <row r="113" spans="1:14" s="3" customFormat="1" ht="12.75" thickBot="1">
      <c r="A113" s="46"/>
      <c r="B113" s="6" t="s">
        <v>1552</v>
      </c>
      <c r="C113" s="7" t="s">
        <v>629</v>
      </c>
      <c r="D113" s="8" t="s">
        <v>664</v>
      </c>
      <c r="E113" s="9" t="s">
        <v>665</v>
      </c>
      <c r="F113" s="17"/>
      <c r="G113" s="46"/>
      <c r="H113" s="26"/>
      <c r="I113" s="7"/>
      <c r="J113" s="7"/>
      <c r="K113" s="9"/>
      <c r="L113" s="27"/>
      <c r="M113" s="46"/>
    </row>
    <row r="114" spans="1:14" s="3" customFormat="1" ht="13.5" hidden="1" thickBot="1">
      <c r="A114" s="46"/>
      <c r="B114" s="19"/>
      <c r="C114" s="10"/>
      <c r="D114" s="22"/>
      <c r="E114" s="11"/>
      <c r="F114" s="18"/>
      <c r="G114" s="46"/>
      <c r="H114" s="28"/>
      <c r="I114" s="29"/>
      <c r="J114" s="29"/>
      <c r="K114" s="30"/>
      <c r="L114" s="31"/>
      <c r="M114" s="46"/>
    </row>
    <row r="115" spans="1:14" s="3" customFormat="1" ht="12.75" thickTop="1">
      <c r="A115" s="46"/>
      <c r="B115" s="47"/>
      <c r="C115" s="47"/>
      <c r="D115" s="47"/>
      <c r="E115" s="47"/>
      <c r="F115" s="47"/>
      <c r="G115" s="46"/>
      <c r="H115" s="48"/>
      <c r="I115" s="48"/>
      <c r="J115" s="48"/>
      <c r="K115" s="48"/>
      <c r="L115" s="48"/>
      <c r="M115" s="46"/>
    </row>
    <row r="116" spans="1:14" ht="34.5" customHeight="1" thickBot="1">
      <c r="A116" s="35"/>
      <c r="B116" s="893" t="s">
        <v>770</v>
      </c>
      <c r="C116" s="893"/>
      <c r="D116" s="35"/>
      <c r="E116" s="193" t="s">
        <v>713</v>
      </c>
      <c r="F116" s="902" t="s">
        <v>1649</v>
      </c>
      <c r="G116" s="902"/>
      <c r="H116" s="902"/>
      <c r="I116" s="902"/>
      <c r="J116" s="35"/>
      <c r="K116" s="893" t="s">
        <v>715</v>
      </c>
      <c r="L116" s="893"/>
      <c r="M116" s="35"/>
    </row>
    <row r="117" spans="1:14" ht="5.25" customHeight="1" thickTop="1" thickBot="1">
      <c r="A117" s="35"/>
      <c r="B117" s="894" t="s">
        <v>623</v>
      </c>
      <c r="C117" s="895"/>
      <c r="D117" s="43"/>
      <c r="E117" s="44"/>
      <c r="F117" s="44"/>
      <c r="G117" s="35"/>
      <c r="H117" s="898" t="s">
        <v>654</v>
      </c>
      <c r="I117" s="899"/>
      <c r="J117" s="45"/>
      <c r="K117" s="45"/>
      <c r="L117" s="45"/>
      <c r="M117" s="35"/>
    </row>
    <row r="118" spans="1:14" s="3" customFormat="1" ht="16.5" thickTop="1" thickBot="1">
      <c r="A118" s="46"/>
      <c r="B118" s="896"/>
      <c r="C118" s="897"/>
      <c r="D118" s="14"/>
      <c r="E118" s="12" t="s">
        <v>647</v>
      </c>
      <c r="F118" s="13">
        <f>COUNTA(D120:D144)</f>
        <v>15</v>
      </c>
      <c r="G118" s="46"/>
      <c r="H118" s="900"/>
      <c r="I118" s="901"/>
      <c r="J118" s="32"/>
      <c r="K118" s="33" t="s">
        <v>647</v>
      </c>
      <c r="L118" s="34">
        <f>COUNTA(J120:J144)</f>
        <v>23</v>
      </c>
      <c r="M118" s="46"/>
    </row>
    <row r="119" spans="1:14" s="3" customFormat="1">
      <c r="A119" s="46"/>
      <c r="B119" s="15" t="s">
        <v>628</v>
      </c>
      <c r="C119" s="16" t="s">
        <v>624</v>
      </c>
      <c r="D119" s="4" t="s">
        <v>625</v>
      </c>
      <c r="E119" s="4" t="s">
        <v>626</v>
      </c>
      <c r="F119" s="5" t="s">
        <v>646</v>
      </c>
      <c r="G119" s="46"/>
      <c r="H119" s="24" t="s">
        <v>628</v>
      </c>
      <c r="I119" s="23" t="s">
        <v>624</v>
      </c>
      <c r="J119" s="4" t="s">
        <v>625</v>
      </c>
      <c r="K119" s="4" t="s">
        <v>626</v>
      </c>
      <c r="L119" s="25" t="s">
        <v>646</v>
      </c>
      <c r="M119" s="46"/>
    </row>
    <row r="120" spans="1:14" s="3" customFormat="1">
      <c r="A120" s="46"/>
      <c r="B120" s="82" t="s">
        <v>632</v>
      </c>
      <c r="C120" s="83" t="s">
        <v>755</v>
      </c>
      <c r="D120" s="84" t="s">
        <v>1553</v>
      </c>
      <c r="E120" s="85" t="s">
        <v>753</v>
      </c>
      <c r="F120" s="278">
        <v>1.5254629629629631E-3</v>
      </c>
      <c r="G120" s="285"/>
      <c r="H120" s="100" t="s">
        <v>632</v>
      </c>
      <c r="I120" s="83" t="s">
        <v>812</v>
      </c>
      <c r="J120" s="84" t="s">
        <v>1561</v>
      </c>
      <c r="K120" s="85" t="s">
        <v>671</v>
      </c>
      <c r="L120" s="281">
        <v>1.9375E-3</v>
      </c>
      <c r="M120" s="46"/>
      <c r="N120" s="286"/>
    </row>
    <row r="121" spans="1:14" s="3" customFormat="1">
      <c r="A121" s="46"/>
      <c r="B121" s="87" t="s">
        <v>633</v>
      </c>
      <c r="C121" s="88" t="s">
        <v>689</v>
      </c>
      <c r="D121" s="89" t="s">
        <v>1401</v>
      </c>
      <c r="E121" s="90" t="s">
        <v>753</v>
      </c>
      <c r="F121" s="279">
        <v>1.6365740740740739E-3</v>
      </c>
      <c r="G121" s="285"/>
      <c r="H121" s="102" t="s">
        <v>633</v>
      </c>
      <c r="I121" s="88" t="s">
        <v>708</v>
      </c>
      <c r="J121" s="89" t="s">
        <v>1562</v>
      </c>
      <c r="K121" s="90" t="s">
        <v>663</v>
      </c>
      <c r="L121" s="282">
        <v>1.9479166666666664E-3</v>
      </c>
      <c r="M121" s="46"/>
      <c r="N121" s="286"/>
    </row>
    <row r="122" spans="1:14" s="3" customFormat="1">
      <c r="A122" s="46"/>
      <c r="B122" s="92" t="s">
        <v>634</v>
      </c>
      <c r="C122" s="93" t="s">
        <v>1158</v>
      </c>
      <c r="D122" s="94" t="s">
        <v>1159</v>
      </c>
      <c r="E122" s="95" t="s">
        <v>631</v>
      </c>
      <c r="F122" s="280">
        <v>1.6701388888888892E-3</v>
      </c>
      <c r="G122" s="285"/>
      <c r="H122" s="104" t="s">
        <v>634</v>
      </c>
      <c r="I122" s="93" t="s">
        <v>666</v>
      </c>
      <c r="J122" s="94" t="s">
        <v>852</v>
      </c>
      <c r="K122" s="95" t="s">
        <v>663</v>
      </c>
      <c r="L122" s="283">
        <v>1.9513888888888888E-3</v>
      </c>
      <c r="M122" s="46"/>
      <c r="N122" s="286"/>
    </row>
    <row r="123" spans="1:14" s="3" customFormat="1">
      <c r="A123" s="46"/>
      <c r="B123" s="6" t="s">
        <v>635</v>
      </c>
      <c r="C123" s="7" t="s">
        <v>1554</v>
      </c>
      <c r="D123" s="8" t="s">
        <v>1555</v>
      </c>
      <c r="E123" s="9" t="s">
        <v>753</v>
      </c>
      <c r="F123" s="17">
        <v>147.5</v>
      </c>
      <c r="G123" s="46"/>
      <c r="H123" s="26" t="s">
        <v>635</v>
      </c>
      <c r="I123" s="7" t="s">
        <v>708</v>
      </c>
      <c r="J123" s="8" t="s">
        <v>1148</v>
      </c>
      <c r="K123" s="9" t="s">
        <v>753</v>
      </c>
      <c r="L123" s="27">
        <v>169</v>
      </c>
      <c r="M123" s="46"/>
    </row>
    <row r="124" spans="1:14" s="3" customFormat="1">
      <c r="A124" s="46"/>
      <c r="B124" s="6" t="s">
        <v>636</v>
      </c>
      <c r="C124" s="7" t="s">
        <v>966</v>
      </c>
      <c r="D124" s="8" t="s">
        <v>1556</v>
      </c>
      <c r="E124" s="9" t="s">
        <v>663</v>
      </c>
      <c r="F124" s="17">
        <v>152.69999999999999</v>
      </c>
      <c r="G124" s="46"/>
      <c r="H124" s="26" t="s">
        <v>636</v>
      </c>
      <c r="I124" s="7" t="s">
        <v>673</v>
      </c>
      <c r="J124" s="8" t="s">
        <v>872</v>
      </c>
      <c r="K124" s="9" t="s">
        <v>663</v>
      </c>
      <c r="L124" s="27">
        <v>174.5</v>
      </c>
      <c r="M124" s="46"/>
    </row>
    <row r="125" spans="1:14" s="3" customFormat="1">
      <c r="A125" s="46"/>
      <c r="B125" s="6" t="s">
        <v>637</v>
      </c>
      <c r="C125" s="7" t="s">
        <v>1345</v>
      </c>
      <c r="D125" s="8" t="s">
        <v>1478</v>
      </c>
      <c r="E125" s="9" t="s">
        <v>668</v>
      </c>
      <c r="F125" s="17">
        <v>153.19999999999999</v>
      </c>
      <c r="G125" s="46"/>
      <c r="H125" s="26" t="s">
        <v>637</v>
      </c>
      <c r="I125" s="7" t="s">
        <v>666</v>
      </c>
      <c r="J125" s="8" t="s">
        <v>1563</v>
      </c>
      <c r="K125" s="9" t="s">
        <v>663</v>
      </c>
      <c r="L125" s="27">
        <v>175.4</v>
      </c>
      <c r="M125" s="46"/>
    </row>
    <row r="126" spans="1:14" s="3" customFormat="1">
      <c r="A126" s="46"/>
      <c r="B126" s="6" t="s">
        <v>638</v>
      </c>
      <c r="C126" s="7" t="s">
        <v>1377</v>
      </c>
      <c r="D126" s="8" t="s">
        <v>1363</v>
      </c>
      <c r="E126" s="9" t="s">
        <v>753</v>
      </c>
      <c r="F126" s="17">
        <v>153.6</v>
      </c>
      <c r="G126" s="46"/>
      <c r="H126" s="26" t="s">
        <v>638</v>
      </c>
      <c r="I126" s="7" t="s">
        <v>707</v>
      </c>
      <c r="J126" s="8" t="s">
        <v>852</v>
      </c>
      <c r="K126" s="9" t="s">
        <v>931</v>
      </c>
      <c r="L126" s="27">
        <v>181.8</v>
      </c>
      <c r="M126" s="46"/>
    </row>
    <row r="127" spans="1:14" s="3" customFormat="1">
      <c r="A127" s="46"/>
      <c r="B127" s="6" t="s">
        <v>639</v>
      </c>
      <c r="C127" s="7" t="s">
        <v>629</v>
      </c>
      <c r="D127" s="8" t="s">
        <v>1557</v>
      </c>
      <c r="E127" s="9" t="s">
        <v>737</v>
      </c>
      <c r="F127" s="17">
        <v>154.1</v>
      </c>
      <c r="G127" s="46"/>
      <c r="H127" s="26" t="s">
        <v>639</v>
      </c>
      <c r="I127" s="7" t="s">
        <v>707</v>
      </c>
      <c r="J127" s="8" t="s">
        <v>823</v>
      </c>
      <c r="K127" s="9" t="s">
        <v>659</v>
      </c>
      <c r="L127" s="27">
        <v>182.7</v>
      </c>
      <c r="M127" s="46"/>
    </row>
    <row r="128" spans="1:14" s="3" customFormat="1">
      <c r="A128" s="46"/>
      <c r="B128" s="6" t="s">
        <v>640</v>
      </c>
      <c r="C128" s="7" t="s">
        <v>1558</v>
      </c>
      <c r="D128" s="8" t="s">
        <v>1198</v>
      </c>
      <c r="E128" s="9" t="s">
        <v>931</v>
      </c>
      <c r="F128" s="17">
        <v>155.1</v>
      </c>
      <c r="G128" s="46"/>
      <c r="H128" s="26" t="s">
        <v>640</v>
      </c>
      <c r="I128" s="7" t="s">
        <v>1147</v>
      </c>
      <c r="J128" s="8" t="s">
        <v>1354</v>
      </c>
      <c r="K128" s="9" t="s">
        <v>753</v>
      </c>
      <c r="L128" s="27">
        <v>183.5</v>
      </c>
      <c r="M128" s="46"/>
    </row>
    <row r="129" spans="1:13" s="3" customFormat="1">
      <c r="A129" s="46"/>
      <c r="B129" s="6" t="s">
        <v>641</v>
      </c>
      <c r="C129" s="7" t="s">
        <v>682</v>
      </c>
      <c r="D129" s="8" t="s">
        <v>748</v>
      </c>
      <c r="E129" s="9" t="s">
        <v>631</v>
      </c>
      <c r="F129" s="17">
        <v>155.4</v>
      </c>
      <c r="G129" s="46"/>
      <c r="H129" s="26" t="s">
        <v>641</v>
      </c>
      <c r="I129" s="7" t="s">
        <v>711</v>
      </c>
      <c r="J129" s="8" t="s">
        <v>1564</v>
      </c>
      <c r="K129" s="9" t="s">
        <v>663</v>
      </c>
      <c r="L129" s="27">
        <v>186.1</v>
      </c>
      <c r="M129" s="46"/>
    </row>
    <row r="130" spans="1:13" s="3" customFormat="1">
      <c r="A130" s="46"/>
      <c r="B130" s="6" t="s">
        <v>642</v>
      </c>
      <c r="C130" s="7" t="s">
        <v>655</v>
      </c>
      <c r="D130" s="8" t="s">
        <v>656</v>
      </c>
      <c r="E130" s="9" t="s">
        <v>945</v>
      </c>
      <c r="F130" s="17">
        <v>155.69999999999999</v>
      </c>
      <c r="G130" s="46"/>
      <c r="H130" s="26" t="s">
        <v>642</v>
      </c>
      <c r="I130" s="7" t="s">
        <v>984</v>
      </c>
      <c r="J130" s="8" t="s">
        <v>1565</v>
      </c>
      <c r="K130" s="9" t="s">
        <v>753</v>
      </c>
      <c r="L130" s="27">
        <v>186.4</v>
      </c>
      <c r="M130" s="46"/>
    </row>
    <row r="131" spans="1:13" s="3" customFormat="1">
      <c r="A131" s="46"/>
      <c r="B131" s="6" t="s">
        <v>643</v>
      </c>
      <c r="C131" s="7" t="s">
        <v>763</v>
      </c>
      <c r="D131" s="8" t="s">
        <v>1365</v>
      </c>
      <c r="E131" s="9" t="s">
        <v>753</v>
      </c>
      <c r="F131" s="17">
        <v>156.1</v>
      </c>
      <c r="G131" s="46"/>
      <c r="H131" s="26" t="s">
        <v>643</v>
      </c>
      <c r="I131" s="7" t="s">
        <v>742</v>
      </c>
      <c r="J131" s="8" t="s">
        <v>1566</v>
      </c>
      <c r="K131" s="9" t="s">
        <v>668</v>
      </c>
      <c r="L131" s="27">
        <v>188.7</v>
      </c>
      <c r="M131" s="46"/>
    </row>
    <row r="132" spans="1:13" s="3" customFormat="1">
      <c r="A132" s="46"/>
      <c r="B132" s="6" t="s">
        <v>644</v>
      </c>
      <c r="C132" s="7" t="s">
        <v>1101</v>
      </c>
      <c r="D132" s="8" t="s">
        <v>1559</v>
      </c>
      <c r="E132" s="9" t="s">
        <v>663</v>
      </c>
      <c r="F132" s="17">
        <v>159.1</v>
      </c>
      <c r="G132" s="46"/>
      <c r="H132" s="26" t="s">
        <v>644</v>
      </c>
      <c r="I132" s="7" t="s">
        <v>1144</v>
      </c>
      <c r="J132" s="8" t="s">
        <v>1145</v>
      </c>
      <c r="K132" s="9" t="s">
        <v>659</v>
      </c>
      <c r="L132" s="27">
        <v>192.4</v>
      </c>
      <c r="M132" s="46"/>
    </row>
    <row r="133" spans="1:13" s="3" customFormat="1">
      <c r="A133" s="46"/>
      <c r="B133" s="6" t="s">
        <v>645</v>
      </c>
      <c r="C133" s="7" t="s">
        <v>1166</v>
      </c>
      <c r="D133" s="8" t="s">
        <v>1314</v>
      </c>
      <c r="E133" s="9" t="s">
        <v>631</v>
      </c>
      <c r="F133" s="17">
        <v>164.8</v>
      </c>
      <c r="G133" s="46"/>
      <c r="H133" s="26" t="s">
        <v>645</v>
      </c>
      <c r="I133" s="7" t="s">
        <v>837</v>
      </c>
      <c r="J133" s="8" t="s">
        <v>1395</v>
      </c>
      <c r="K133" s="9" t="s">
        <v>631</v>
      </c>
      <c r="L133" s="27">
        <v>193.6</v>
      </c>
      <c r="M133" s="46"/>
    </row>
    <row r="134" spans="1:13" s="3" customFormat="1">
      <c r="A134" s="46"/>
      <c r="B134" s="6" t="s">
        <v>648</v>
      </c>
      <c r="C134" s="7" t="s">
        <v>698</v>
      </c>
      <c r="D134" s="8" t="s">
        <v>1560</v>
      </c>
      <c r="E134" s="9" t="s">
        <v>753</v>
      </c>
      <c r="F134" s="17">
        <v>191.6</v>
      </c>
      <c r="G134" s="46"/>
      <c r="H134" s="26" t="s">
        <v>648</v>
      </c>
      <c r="I134" s="7" t="s">
        <v>1348</v>
      </c>
      <c r="J134" s="8" t="s">
        <v>1567</v>
      </c>
      <c r="K134" s="9" t="s">
        <v>931</v>
      </c>
      <c r="L134" s="27">
        <v>196.7</v>
      </c>
      <c r="M134" s="46"/>
    </row>
    <row r="135" spans="1:13" s="3" customFormat="1" ht="12.75">
      <c r="A135" s="46"/>
      <c r="B135" s="6"/>
      <c r="C135" s="7"/>
      <c r="D135" s="21"/>
      <c r="E135" s="9"/>
      <c r="F135" s="17"/>
      <c r="G135" s="46"/>
      <c r="H135" s="26" t="s">
        <v>649</v>
      </c>
      <c r="I135" s="7" t="s">
        <v>844</v>
      </c>
      <c r="J135" s="8" t="s">
        <v>1020</v>
      </c>
      <c r="K135" s="9" t="s">
        <v>931</v>
      </c>
      <c r="L135" s="27">
        <v>199.2</v>
      </c>
      <c r="M135" s="46"/>
    </row>
    <row r="136" spans="1:13" s="3" customFormat="1" ht="12.75">
      <c r="A136" s="46"/>
      <c r="B136" s="6"/>
      <c r="C136" s="7"/>
      <c r="D136" s="21"/>
      <c r="E136" s="9"/>
      <c r="F136" s="17"/>
      <c r="G136" s="46"/>
      <c r="H136" s="26" t="s">
        <v>650</v>
      </c>
      <c r="I136" s="7" t="s">
        <v>1060</v>
      </c>
      <c r="J136" s="8" t="s">
        <v>1125</v>
      </c>
      <c r="K136" s="9" t="s">
        <v>663</v>
      </c>
      <c r="L136" s="27">
        <v>200.7</v>
      </c>
      <c r="M136" s="46"/>
    </row>
    <row r="137" spans="1:13" s="3" customFormat="1" ht="12.75">
      <c r="A137" s="46"/>
      <c r="B137" s="6"/>
      <c r="C137" s="7"/>
      <c r="D137" s="21"/>
      <c r="E137" s="9"/>
      <c r="F137" s="17"/>
      <c r="G137" s="46"/>
      <c r="H137" s="26" t="s">
        <v>651</v>
      </c>
      <c r="I137" s="7" t="s">
        <v>707</v>
      </c>
      <c r="J137" s="8" t="s">
        <v>1568</v>
      </c>
      <c r="K137" s="9" t="s">
        <v>631</v>
      </c>
      <c r="L137" s="27">
        <v>201.8</v>
      </c>
      <c r="M137" s="46"/>
    </row>
    <row r="138" spans="1:13" s="3" customFormat="1" ht="12.75">
      <c r="A138" s="46"/>
      <c r="B138" s="6"/>
      <c r="C138" s="7"/>
      <c r="D138" s="21"/>
      <c r="E138" s="9"/>
      <c r="F138" s="17"/>
      <c r="G138" s="46"/>
      <c r="H138" s="26" t="s">
        <v>652</v>
      </c>
      <c r="I138" s="7" t="s">
        <v>701</v>
      </c>
      <c r="J138" s="8" t="s">
        <v>709</v>
      </c>
      <c r="K138" s="9" t="s">
        <v>631</v>
      </c>
      <c r="L138" s="27">
        <v>202.3</v>
      </c>
      <c r="M138" s="46"/>
    </row>
    <row r="139" spans="1:13" s="3" customFormat="1" ht="12.75">
      <c r="A139" s="46"/>
      <c r="B139" s="51"/>
      <c r="C139" s="52"/>
      <c r="D139" s="53"/>
      <c r="E139" s="54"/>
      <c r="F139" s="55"/>
      <c r="G139" s="46"/>
      <c r="H139" s="26" t="s">
        <v>653</v>
      </c>
      <c r="I139" s="52" t="s">
        <v>1569</v>
      </c>
      <c r="J139" s="56" t="s">
        <v>1570</v>
      </c>
      <c r="K139" s="54" t="s">
        <v>931</v>
      </c>
      <c r="L139" s="27">
        <v>203.9</v>
      </c>
      <c r="M139" s="46"/>
    </row>
    <row r="140" spans="1:13" s="3" customFormat="1" ht="12.75">
      <c r="A140" s="46"/>
      <c r="B140" s="51"/>
      <c r="C140" s="52"/>
      <c r="D140" s="53"/>
      <c r="E140" s="54"/>
      <c r="F140" s="55"/>
      <c r="G140" s="46"/>
      <c r="H140" s="26" t="s">
        <v>901</v>
      </c>
      <c r="I140" s="52" t="s">
        <v>1060</v>
      </c>
      <c r="J140" s="56" t="s">
        <v>1571</v>
      </c>
      <c r="K140" s="54" t="s">
        <v>668</v>
      </c>
      <c r="L140" s="57">
        <v>234</v>
      </c>
      <c r="M140" s="46"/>
    </row>
    <row r="141" spans="1:13" s="3" customFormat="1" ht="12.75">
      <c r="A141" s="46"/>
      <c r="B141" s="51"/>
      <c r="C141" s="52"/>
      <c r="D141" s="53"/>
      <c r="E141" s="54"/>
      <c r="F141" s="55"/>
      <c r="G141" s="46"/>
      <c r="H141" s="26" t="s">
        <v>902</v>
      </c>
      <c r="I141" s="52" t="s">
        <v>1060</v>
      </c>
      <c r="J141" s="56" t="s">
        <v>1572</v>
      </c>
      <c r="K141" s="54" t="s">
        <v>668</v>
      </c>
      <c r="L141" s="57">
        <v>239.8</v>
      </c>
      <c r="M141" s="46"/>
    </row>
    <row r="142" spans="1:13" s="3" customFormat="1" ht="13.5" thickBot="1">
      <c r="A142" s="46"/>
      <c r="B142" s="51"/>
      <c r="C142" s="52"/>
      <c r="D142" s="53"/>
      <c r="E142" s="54"/>
      <c r="F142" s="55"/>
      <c r="G142" s="46"/>
      <c r="H142" s="26" t="s">
        <v>903</v>
      </c>
      <c r="I142" s="7" t="s">
        <v>710</v>
      </c>
      <c r="J142" s="8" t="s">
        <v>1573</v>
      </c>
      <c r="K142" s="9" t="s">
        <v>668</v>
      </c>
      <c r="L142" s="27"/>
      <c r="M142" s="46"/>
    </row>
    <row r="143" spans="1:13" s="3" customFormat="1" ht="12.75" hidden="1">
      <c r="A143" s="46"/>
      <c r="B143" s="51"/>
      <c r="C143" s="52"/>
      <c r="D143" s="53"/>
      <c r="E143" s="54"/>
      <c r="F143" s="55"/>
      <c r="G143" s="46"/>
      <c r="H143" s="26"/>
      <c r="I143" s="52"/>
      <c r="J143" s="56"/>
      <c r="K143" s="54"/>
      <c r="L143" s="57"/>
      <c r="M143" s="46"/>
    </row>
    <row r="144" spans="1:13" s="3" customFormat="1" ht="13.5" hidden="1" thickBot="1">
      <c r="A144" s="46"/>
      <c r="B144" s="19"/>
      <c r="C144" s="10"/>
      <c r="D144" s="22"/>
      <c r="E144" s="11"/>
      <c r="F144" s="18"/>
      <c r="G144" s="46"/>
      <c r="H144" s="28"/>
      <c r="I144" s="29"/>
      <c r="J144" s="29"/>
      <c r="K144" s="30"/>
      <c r="L144" s="31"/>
      <c r="M144" s="46"/>
    </row>
    <row r="145" spans="1:14" s="3" customFormat="1" ht="12.75" thickTop="1">
      <c r="A145" s="46"/>
      <c r="B145" s="47"/>
      <c r="C145" s="47"/>
      <c r="D145" s="47"/>
      <c r="E145" s="47"/>
      <c r="F145" s="47"/>
      <c r="G145" s="46"/>
      <c r="H145" s="48"/>
      <c r="I145" s="48"/>
      <c r="J145" s="48"/>
      <c r="K145" s="48"/>
      <c r="L145" s="48"/>
      <c r="M145" s="46"/>
    </row>
    <row r="146" spans="1:14" ht="34.5" customHeight="1" thickBot="1">
      <c r="A146" s="35"/>
      <c r="B146" s="893" t="s">
        <v>771</v>
      </c>
      <c r="C146" s="893"/>
      <c r="D146" s="35"/>
      <c r="E146" s="193" t="s">
        <v>715</v>
      </c>
      <c r="F146" s="902" t="s">
        <v>1650</v>
      </c>
      <c r="G146" s="902"/>
      <c r="H146" s="902"/>
      <c r="I146" s="902"/>
      <c r="J146" s="35"/>
      <c r="K146" s="893" t="s">
        <v>900</v>
      </c>
      <c r="L146" s="893"/>
      <c r="M146" s="35"/>
    </row>
    <row r="147" spans="1:14" ht="5.25" customHeight="1" thickTop="1" thickBot="1">
      <c r="A147" s="35"/>
      <c r="B147" s="894" t="s">
        <v>623</v>
      </c>
      <c r="C147" s="895"/>
      <c r="D147" s="43"/>
      <c r="E147" s="44"/>
      <c r="F147" s="44"/>
      <c r="G147" s="35"/>
      <c r="H147" s="898" t="s">
        <v>654</v>
      </c>
      <c r="I147" s="899"/>
      <c r="J147" s="45"/>
      <c r="K147" s="45"/>
      <c r="L147" s="45"/>
      <c r="M147" s="35"/>
    </row>
    <row r="148" spans="1:14" s="3" customFormat="1" ht="16.5" thickTop="1" thickBot="1">
      <c r="A148" s="46"/>
      <c r="B148" s="896"/>
      <c r="C148" s="897"/>
      <c r="D148" s="14"/>
      <c r="E148" s="12" t="s">
        <v>647</v>
      </c>
      <c r="F148" s="13">
        <f>COUNTA(D150:D171)</f>
        <v>14</v>
      </c>
      <c r="G148" s="46"/>
      <c r="H148" s="900"/>
      <c r="I148" s="901"/>
      <c r="J148" s="32"/>
      <c r="K148" s="33" t="s">
        <v>647</v>
      </c>
      <c r="L148" s="34">
        <f>COUNTA(J150:J171)</f>
        <v>17</v>
      </c>
      <c r="M148" s="46"/>
    </row>
    <row r="149" spans="1:14" s="3" customFormat="1">
      <c r="A149" s="46"/>
      <c r="B149" s="15" t="s">
        <v>628</v>
      </c>
      <c r="C149" s="16" t="s">
        <v>624</v>
      </c>
      <c r="D149" s="4" t="s">
        <v>625</v>
      </c>
      <c r="E149" s="4" t="s">
        <v>626</v>
      </c>
      <c r="F149" s="5" t="s">
        <v>646</v>
      </c>
      <c r="G149" s="46"/>
      <c r="H149" s="24" t="s">
        <v>628</v>
      </c>
      <c r="I149" s="23" t="s">
        <v>624</v>
      </c>
      <c r="J149" s="4" t="s">
        <v>625</v>
      </c>
      <c r="K149" s="4" t="s">
        <v>626</v>
      </c>
      <c r="L149" s="25" t="s">
        <v>646</v>
      </c>
      <c r="M149" s="46"/>
    </row>
    <row r="150" spans="1:14" s="3" customFormat="1">
      <c r="A150" s="46"/>
      <c r="B150" s="82" t="s">
        <v>632</v>
      </c>
      <c r="C150" s="83" t="s">
        <v>682</v>
      </c>
      <c r="D150" s="84" t="s">
        <v>656</v>
      </c>
      <c r="E150" s="85" t="s">
        <v>945</v>
      </c>
      <c r="F150" s="278">
        <v>1.8402777777777777E-3</v>
      </c>
      <c r="G150" s="285"/>
      <c r="H150" s="100" t="s">
        <v>632</v>
      </c>
      <c r="I150" s="83" t="s">
        <v>982</v>
      </c>
      <c r="J150" s="84" t="s">
        <v>1470</v>
      </c>
      <c r="K150" s="85" t="s">
        <v>663</v>
      </c>
      <c r="L150" s="281">
        <v>3.158564814814815E-3</v>
      </c>
      <c r="M150" s="46"/>
      <c r="N150" s="286"/>
    </row>
    <row r="151" spans="1:14" s="3" customFormat="1">
      <c r="A151" s="46"/>
      <c r="B151" s="87" t="s">
        <v>633</v>
      </c>
      <c r="C151" s="88" t="s">
        <v>1104</v>
      </c>
      <c r="D151" s="89" t="s">
        <v>1574</v>
      </c>
      <c r="E151" s="90" t="s">
        <v>753</v>
      </c>
      <c r="F151" s="279">
        <v>1.9050925925925926E-3</v>
      </c>
      <c r="G151" s="285"/>
      <c r="H151" s="102" t="s">
        <v>633</v>
      </c>
      <c r="I151" s="88" t="s">
        <v>742</v>
      </c>
      <c r="J151" s="89" t="s">
        <v>998</v>
      </c>
      <c r="K151" s="90" t="s">
        <v>753</v>
      </c>
      <c r="L151" s="282">
        <v>3.2395833333333335E-3</v>
      </c>
      <c r="M151" s="46"/>
      <c r="N151" s="286"/>
    </row>
    <row r="152" spans="1:14" s="3" customFormat="1">
      <c r="A152" s="46"/>
      <c r="B152" s="92" t="s">
        <v>634</v>
      </c>
      <c r="C152" s="93" t="s">
        <v>969</v>
      </c>
      <c r="D152" s="94" t="s">
        <v>1575</v>
      </c>
      <c r="E152" s="95" t="s">
        <v>753</v>
      </c>
      <c r="F152" s="280">
        <v>1.920138888888889E-3</v>
      </c>
      <c r="G152" s="285"/>
      <c r="H152" s="104" t="s">
        <v>634</v>
      </c>
      <c r="I152" s="93" t="s">
        <v>1068</v>
      </c>
      <c r="J152" s="94" t="s">
        <v>1580</v>
      </c>
      <c r="K152" s="95" t="s">
        <v>753</v>
      </c>
      <c r="L152" s="283">
        <v>3.2638888888888891E-3</v>
      </c>
      <c r="M152" s="46"/>
      <c r="N152" s="286"/>
    </row>
    <row r="153" spans="1:14" s="3" customFormat="1">
      <c r="A153" s="46"/>
      <c r="B153" s="6" t="s">
        <v>635</v>
      </c>
      <c r="C153" s="7" t="s">
        <v>680</v>
      </c>
      <c r="D153" s="8" t="s">
        <v>681</v>
      </c>
      <c r="E153" s="9" t="s">
        <v>631</v>
      </c>
      <c r="F153" s="17">
        <v>168</v>
      </c>
      <c r="G153" s="46"/>
      <c r="H153" s="26" t="s">
        <v>635</v>
      </c>
      <c r="I153" s="7" t="s">
        <v>785</v>
      </c>
      <c r="J153" s="8" t="s">
        <v>1125</v>
      </c>
      <c r="K153" s="9" t="s">
        <v>663</v>
      </c>
      <c r="L153" s="27">
        <v>288.7</v>
      </c>
      <c r="M153" s="46"/>
    </row>
    <row r="154" spans="1:14" s="3" customFormat="1">
      <c r="A154" s="46"/>
      <c r="B154" s="6" t="s">
        <v>636</v>
      </c>
      <c r="C154" s="7" t="s">
        <v>1576</v>
      </c>
      <c r="D154" s="8" t="s">
        <v>2525</v>
      </c>
      <c r="E154" s="9" t="s">
        <v>753</v>
      </c>
      <c r="F154" s="17">
        <v>181.3</v>
      </c>
      <c r="G154" s="46"/>
      <c r="H154" s="26" t="s">
        <v>636</v>
      </c>
      <c r="I154" s="7" t="s">
        <v>710</v>
      </c>
      <c r="J154" s="8" t="s">
        <v>1282</v>
      </c>
      <c r="K154" s="9" t="s">
        <v>668</v>
      </c>
      <c r="L154" s="27">
        <v>299.10000000000002</v>
      </c>
      <c r="M154" s="46"/>
    </row>
    <row r="155" spans="1:14" s="3" customFormat="1">
      <c r="A155" s="46"/>
      <c r="B155" s="6" t="s">
        <v>637</v>
      </c>
      <c r="C155" s="7" t="s">
        <v>1169</v>
      </c>
      <c r="D155" s="8" t="s">
        <v>684</v>
      </c>
      <c r="E155" s="9" t="s">
        <v>665</v>
      </c>
      <c r="F155" s="17">
        <v>182.5</v>
      </c>
      <c r="G155" s="46"/>
      <c r="H155" s="26" t="s">
        <v>637</v>
      </c>
      <c r="I155" s="7" t="s">
        <v>731</v>
      </c>
      <c r="J155" s="8" t="s">
        <v>1179</v>
      </c>
      <c r="K155" s="9" t="s">
        <v>753</v>
      </c>
      <c r="L155" s="27">
        <v>299.89999999999998</v>
      </c>
      <c r="M155" s="46"/>
    </row>
    <row r="156" spans="1:14" s="3" customFormat="1">
      <c r="A156" s="46"/>
      <c r="B156" s="6" t="s">
        <v>638</v>
      </c>
      <c r="C156" s="7" t="s">
        <v>978</v>
      </c>
      <c r="D156" s="8" t="s">
        <v>1157</v>
      </c>
      <c r="E156" s="9" t="s">
        <v>753</v>
      </c>
      <c r="F156" s="17">
        <v>182.8</v>
      </c>
      <c r="G156" s="46"/>
      <c r="H156" s="26" t="s">
        <v>638</v>
      </c>
      <c r="I156" s="7" t="s">
        <v>1116</v>
      </c>
      <c r="J156" s="8" t="s">
        <v>1581</v>
      </c>
      <c r="K156" s="9" t="s">
        <v>753</v>
      </c>
      <c r="L156" s="27">
        <v>302.10000000000002</v>
      </c>
      <c r="M156" s="46"/>
    </row>
    <row r="157" spans="1:14" s="3" customFormat="1">
      <c r="A157" s="46"/>
      <c r="B157" s="6" t="s">
        <v>639</v>
      </c>
      <c r="C157" s="7" t="s">
        <v>682</v>
      </c>
      <c r="D157" s="8" t="s">
        <v>1577</v>
      </c>
      <c r="E157" s="9" t="s">
        <v>753</v>
      </c>
      <c r="F157" s="17">
        <v>185.2</v>
      </c>
      <c r="G157" s="46"/>
      <c r="H157" s="26" t="s">
        <v>639</v>
      </c>
      <c r="I157" s="7" t="s">
        <v>742</v>
      </c>
      <c r="J157" s="8" t="s">
        <v>827</v>
      </c>
      <c r="K157" s="9" t="s">
        <v>663</v>
      </c>
      <c r="L157" s="27">
        <v>303.7</v>
      </c>
      <c r="M157" s="46"/>
    </row>
    <row r="158" spans="1:14" s="3" customFormat="1">
      <c r="A158" s="46"/>
      <c r="B158" s="6" t="s">
        <v>640</v>
      </c>
      <c r="C158" s="7" t="s">
        <v>655</v>
      </c>
      <c r="D158" s="8" t="s">
        <v>685</v>
      </c>
      <c r="E158" s="9" t="s">
        <v>665</v>
      </c>
      <c r="F158" s="17">
        <v>191.7</v>
      </c>
      <c r="G158" s="46"/>
      <c r="H158" s="26" t="s">
        <v>640</v>
      </c>
      <c r="I158" s="7" t="s">
        <v>731</v>
      </c>
      <c r="J158" s="8" t="s">
        <v>1181</v>
      </c>
      <c r="K158" s="9" t="s">
        <v>753</v>
      </c>
      <c r="L158" s="27">
        <v>307.3</v>
      </c>
      <c r="M158" s="46"/>
    </row>
    <row r="159" spans="1:14" s="3" customFormat="1">
      <c r="A159" s="46"/>
      <c r="B159" s="6" t="s">
        <v>641</v>
      </c>
      <c r="C159" s="7" t="s">
        <v>1202</v>
      </c>
      <c r="D159" s="8" t="s">
        <v>1578</v>
      </c>
      <c r="E159" s="9" t="s">
        <v>931</v>
      </c>
      <c r="F159" s="17">
        <v>195.3</v>
      </c>
      <c r="G159" s="46"/>
      <c r="H159" s="26" t="s">
        <v>641</v>
      </c>
      <c r="I159" s="7" t="s">
        <v>1178</v>
      </c>
      <c r="J159" s="8" t="s">
        <v>1582</v>
      </c>
      <c r="K159" s="9" t="s">
        <v>1586</v>
      </c>
      <c r="L159" s="27">
        <v>307.8</v>
      </c>
      <c r="M159" s="46"/>
    </row>
    <row r="160" spans="1:14" s="3" customFormat="1">
      <c r="A160" s="46"/>
      <c r="B160" s="6" t="s">
        <v>642</v>
      </c>
      <c r="C160" s="7" t="s">
        <v>690</v>
      </c>
      <c r="D160" s="8" t="s">
        <v>691</v>
      </c>
      <c r="E160" s="9" t="s">
        <v>631</v>
      </c>
      <c r="F160" s="17">
        <v>203.6</v>
      </c>
      <c r="G160" s="46"/>
      <c r="H160" s="26" t="s">
        <v>642</v>
      </c>
      <c r="I160" s="7" t="s">
        <v>708</v>
      </c>
      <c r="J160" s="8" t="s">
        <v>1230</v>
      </c>
      <c r="K160" s="9" t="s">
        <v>753</v>
      </c>
      <c r="L160" s="27">
        <v>315.10000000000002</v>
      </c>
      <c r="M160" s="46"/>
    </row>
    <row r="161" spans="1:13" s="3" customFormat="1" ht="12" customHeight="1">
      <c r="A161" s="46"/>
      <c r="B161" s="6" t="s">
        <v>643</v>
      </c>
      <c r="C161" s="7" t="s">
        <v>1670</v>
      </c>
      <c r="D161" s="8" t="s">
        <v>1579</v>
      </c>
      <c r="E161" s="9" t="s">
        <v>671</v>
      </c>
      <c r="F161" s="17">
        <v>203.8</v>
      </c>
      <c r="G161" s="46"/>
      <c r="H161" s="26" t="s">
        <v>643</v>
      </c>
      <c r="I161" s="7" t="s">
        <v>711</v>
      </c>
      <c r="J161" s="8" t="s">
        <v>1583</v>
      </c>
      <c r="K161" s="9" t="s">
        <v>737</v>
      </c>
      <c r="L161" s="27">
        <v>317.10000000000002</v>
      </c>
      <c r="M161" s="46"/>
    </row>
    <row r="162" spans="1:13" s="3" customFormat="1">
      <c r="A162" s="46"/>
      <c r="B162" s="6" t="s">
        <v>644</v>
      </c>
      <c r="C162" s="7" t="s">
        <v>1463</v>
      </c>
      <c r="D162" s="8" t="s">
        <v>1198</v>
      </c>
      <c r="E162" s="9" t="s">
        <v>931</v>
      </c>
      <c r="F162" s="17">
        <v>209.3</v>
      </c>
      <c r="G162" s="46"/>
      <c r="H162" s="26" t="s">
        <v>644</v>
      </c>
      <c r="I162" s="7" t="s">
        <v>785</v>
      </c>
      <c r="J162" s="8" t="s">
        <v>872</v>
      </c>
      <c r="K162" s="9" t="s">
        <v>663</v>
      </c>
      <c r="L162" s="27">
        <v>319.2</v>
      </c>
      <c r="M162" s="46"/>
    </row>
    <row r="163" spans="1:13" s="3" customFormat="1">
      <c r="A163" s="46"/>
      <c r="B163" s="6" t="s">
        <v>645</v>
      </c>
      <c r="C163" s="7" t="s">
        <v>1463</v>
      </c>
      <c r="D163" s="8" t="s">
        <v>958</v>
      </c>
      <c r="E163" s="9" t="s">
        <v>931</v>
      </c>
      <c r="F163" s="17">
        <v>220.7</v>
      </c>
      <c r="G163" s="46"/>
      <c r="H163" s="26" t="s">
        <v>645</v>
      </c>
      <c r="I163" s="7" t="s">
        <v>1346</v>
      </c>
      <c r="J163" s="8" t="s">
        <v>0</v>
      </c>
      <c r="K163" s="9" t="s">
        <v>931</v>
      </c>
      <c r="L163" s="27">
        <v>327</v>
      </c>
      <c r="M163" s="46"/>
    </row>
    <row r="164" spans="1:13" s="3" customFormat="1" ht="12.75">
      <c r="A164" s="46"/>
      <c r="B164" s="6"/>
      <c r="C164" s="7"/>
      <c r="D164" s="21"/>
      <c r="E164" s="9"/>
      <c r="F164" s="17"/>
      <c r="G164" s="46"/>
      <c r="H164" s="26" t="s">
        <v>648</v>
      </c>
      <c r="I164" s="7" t="s">
        <v>731</v>
      </c>
      <c r="J164" s="8" t="s">
        <v>1387</v>
      </c>
      <c r="K164" s="9" t="s">
        <v>753</v>
      </c>
      <c r="L164" s="27">
        <v>344.5</v>
      </c>
      <c r="M164" s="46"/>
    </row>
    <row r="165" spans="1:13" s="3" customFormat="1" ht="12.75">
      <c r="A165" s="46"/>
      <c r="B165" s="6"/>
      <c r="C165" s="7"/>
      <c r="D165" s="21"/>
      <c r="E165" s="9"/>
      <c r="F165" s="17"/>
      <c r="G165" s="46"/>
      <c r="H165" s="26" t="s">
        <v>649</v>
      </c>
      <c r="I165" s="7" t="s">
        <v>1333</v>
      </c>
      <c r="J165" s="8" t="s">
        <v>1584</v>
      </c>
      <c r="K165" s="9" t="s">
        <v>931</v>
      </c>
      <c r="L165" s="27">
        <v>355.1</v>
      </c>
      <c r="M165" s="46"/>
    </row>
    <row r="166" spans="1:13" s="3" customFormat="1" ht="13.5" thickBot="1">
      <c r="A166" s="46"/>
      <c r="B166" s="6"/>
      <c r="C166" s="7"/>
      <c r="D166" s="21"/>
      <c r="E166" s="9"/>
      <c r="F166" s="17"/>
      <c r="G166" s="46"/>
      <c r="H166" s="26" t="s">
        <v>650</v>
      </c>
      <c r="I166" s="7" t="s">
        <v>844</v>
      </c>
      <c r="J166" s="8" t="s">
        <v>1585</v>
      </c>
      <c r="K166" s="9" t="s">
        <v>671</v>
      </c>
      <c r="L166" s="27"/>
      <c r="M166" s="46"/>
    </row>
    <row r="167" spans="1:13" s="3" customFormat="1" ht="12.75" hidden="1">
      <c r="A167" s="46"/>
      <c r="B167" s="6"/>
      <c r="C167" s="7"/>
      <c r="D167" s="21"/>
      <c r="E167" s="9"/>
      <c r="F167" s="17"/>
      <c r="G167" s="46"/>
      <c r="H167" s="26"/>
      <c r="I167" s="7"/>
      <c r="J167" s="7"/>
      <c r="K167" s="9"/>
      <c r="L167" s="27"/>
      <c r="M167" s="46"/>
    </row>
    <row r="168" spans="1:13" s="3" customFormat="1" ht="12.75" hidden="1">
      <c r="A168" s="46"/>
      <c r="B168" s="6"/>
      <c r="C168" s="7"/>
      <c r="D168" s="21"/>
      <c r="E168" s="9"/>
      <c r="F168" s="17"/>
      <c r="G168" s="46"/>
      <c r="H168" s="26"/>
      <c r="I168" s="7"/>
      <c r="J168" s="7"/>
      <c r="K168" s="9"/>
      <c r="L168" s="27"/>
      <c r="M168" s="46"/>
    </row>
    <row r="169" spans="1:13" s="3" customFormat="1" ht="12.75" hidden="1">
      <c r="A169" s="46"/>
      <c r="B169" s="6"/>
      <c r="C169" s="7"/>
      <c r="D169" s="21"/>
      <c r="E169" s="9"/>
      <c r="F169" s="17"/>
      <c r="G169" s="46"/>
      <c r="H169" s="26"/>
      <c r="I169" s="7"/>
      <c r="J169" s="7"/>
      <c r="K169" s="9"/>
      <c r="L169" s="27"/>
      <c r="M169" s="46"/>
    </row>
    <row r="170" spans="1:13" s="3" customFormat="1" ht="12.75" hidden="1">
      <c r="A170" s="46"/>
      <c r="B170" s="6"/>
      <c r="C170" s="7"/>
      <c r="D170" s="21"/>
      <c r="E170" s="9"/>
      <c r="F170" s="17"/>
      <c r="G170" s="46"/>
      <c r="H170" s="26"/>
      <c r="I170" s="7"/>
      <c r="J170" s="7"/>
      <c r="K170" s="9"/>
      <c r="L170" s="27"/>
      <c r="M170" s="46"/>
    </row>
    <row r="171" spans="1:13" s="3" customFormat="1" ht="13.5" hidden="1" thickBot="1">
      <c r="A171" s="46"/>
      <c r="B171" s="19"/>
      <c r="C171" s="10"/>
      <c r="D171" s="22"/>
      <c r="E171" s="11"/>
      <c r="F171" s="18"/>
      <c r="G171" s="46"/>
      <c r="H171" s="28"/>
      <c r="I171" s="29"/>
      <c r="J171" s="29"/>
      <c r="K171" s="30"/>
      <c r="L171" s="31"/>
      <c r="M171" s="46"/>
    </row>
    <row r="172" spans="1:13" s="3" customFormat="1" ht="12.75" thickTop="1">
      <c r="A172" s="46"/>
      <c r="B172" s="47"/>
      <c r="C172" s="47"/>
      <c r="D172" s="47"/>
      <c r="E172" s="47"/>
      <c r="F172" s="47"/>
      <c r="G172" s="46"/>
      <c r="H172" s="48"/>
      <c r="I172" s="48"/>
      <c r="J172" s="48"/>
      <c r="K172" s="48"/>
      <c r="L172" s="48"/>
      <c r="M172" s="46"/>
    </row>
    <row r="173" spans="1:13" ht="21" thickBot="1">
      <c r="B173" s="893" t="s">
        <v>772</v>
      </c>
      <c r="C173" s="893"/>
      <c r="D173" s="35"/>
      <c r="E173" s="193" t="s">
        <v>900</v>
      </c>
      <c r="F173" s="902" t="s">
        <v>717</v>
      </c>
      <c r="G173" s="902"/>
      <c r="H173" s="902"/>
      <c r="I173" s="902"/>
      <c r="J173" s="35"/>
      <c r="K173" s="893" t="s">
        <v>727</v>
      </c>
      <c r="L173" s="893"/>
      <c r="M173" s="35"/>
    </row>
    <row r="174" spans="1:13" ht="13.5" thickTop="1" thickBot="1">
      <c r="B174" s="894" t="s">
        <v>1624</v>
      </c>
      <c r="C174" s="895"/>
      <c r="D174" s="43"/>
      <c r="E174" s="44"/>
      <c r="F174" s="44"/>
      <c r="G174" s="35"/>
      <c r="H174" s="898" t="s">
        <v>1625</v>
      </c>
      <c r="I174" s="899"/>
      <c r="J174" s="45"/>
      <c r="K174" s="45"/>
      <c r="L174" s="45"/>
      <c r="M174" s="35"/>
    </row>
    <row r="175" spans="1:13" ht="16.5" thickTop="1" thickBot="1">
      <c r="B175" s="896"/>
      <c r="C175" s="897"/>
      <c r="D175" s="14"/>
      <c r="E175" s="12" t="s">
        <v>647</v>
      </c>
      <c r="F175" s="13">
        <f>COUNTA(D177:D196)</f>
        <v>7</v>
      </c>
      <c r="G175" s="46"/>
      <c r="H175" s="900"/>
      <c r="I175" s="901"/>
      <c r="J175" s="32"/>
      <c r="K175" s="33" t="s">
        <v>647</v>
      </c>
      <c r="L175" s="34">
        <f>COUNTA(J177:J196)</f>
        <v>6</v>
      </c>
      <c r="M175" s="35"/>
    </row>
    <row r="176" spans="1:13">
      <c r="B176" s="15" t="s">
        <v>628</v>
      </c>
      <c r="C176" s="16" t="s">
        <v>624</v>
      </c>
      <c r="D176" s="4" t="s">
        <v>625</v>
      </c>
      <c r="E176" s="4" t="s">
        <v>626</v>
      </c>
      <c r="F176" s="5" t="s">
        <v>646</v>
      </c>
      <c r="G176" s="46"/>
      <c r="H176" s="24" t="s">
        <v>628</v>
      </c>
      <c r="I176" s="23" t="s">
        <v>624</v>
      </c>
      <c r="J176" s="4" t="s">
        <v>625</v>
      </c>
      <c r="K176" s="4" t="s">
        <v>626</v>
      </c>
      <c r="L176" s="25" t="s">
        <v>646</v>
      </c>
      <c r="M176" s="35"/>
    </row>
    <row r="177" spans="2:14">
      <c r="B177" s="82" t="s">
        <v>632</v>
      </c>
      <c r="C177" s="83" t="s">
        <v>692</v>
      </c>
      <c r="D177" s="84" t="s">
        <v>1626</v>
      </c>
      <c r="E177" s="85" t="s">
        <v>753</v>
      </c>
      <c r="F177" s="278">
        <v>3.6261574074074074E-3</v>
      </c>
      <c r="G177" s="285"/>
      <c r="H177" s="100" t="s">
        <v>632</v>
      </c>
      <c r="I177" s="83" t="s">
        <v>669</v>
      </c>
      <c r="J177" s="84" t="s">
        <v>794</v>
      </c>
      <c r="K177" s="85" t="s">
        <v>631</v>
      </c>
      <c r="L177" s="281">
        <v>9.105324074074073E-3</v>
      </c>
      <c r="M177" s="35"/>
      <c r="N177" s="322"/>
    </row>
    <row r="178" spans="2:14">
      <c r="B178" s="87" t="s">
        <v>633</v>
      </c>
      <c r="C178" s="88" t="s">
        <v>974</v>
      </c>
      <c r="D178" s="89" t="s">
        <v>1627</v>
      </c>
      <c r="E178" s="90" t="s">
        <v>931</v>
      </c>
      <c r="F178" s="279">
        <v>3.8240740740740739E-3</v>
      </c>
      <c r="G178" s="285"/>
      <c r="H178" s="102" t="s">
        <v>633</v>
      </c>
      <c r="I178" s="88" t="s">
        <v>669</v>
      </c>
      <c r="J178" s="89" t="s">
        <v>1630</v>
      </c>
      <c r="K178" s="90" t="s">
        <v>753</v>
      </c>
      <c r="L178" s="282">
        <v>9.115740740740742E-3</v>
      </c>
      <c r="M178" s="35"/>
      <c r="N178" s="322"/>
    </row>
    <row r="179" spans="2:14">
      <c r="B179" s="92" t="s">
        <v>634</v>
      </c>
      <c r="C179" s="93" t="s">
        <v>629</v>
      </c>
      <c r="D179" s="94" t="s">
        <v>684</v>
      </c>
      <c r="E179" s="95" t="s">
        <v>665</v>
      </c>
      <c r="F179" s="280">
        <v>3.9467592592592592E-3</v>
      </c>
      <c r="G179" s="285"/>
      <c r="H179" s="104" t="s">
        <v>634</v>
      </c>
      <c r="I179" s="93" t="s">
        <v>1172</v>
      </c>
      <c r="J179" s="94" t="s">
        <v>1173</v>
      </c>
      <c r="K179" s="95" t="s">
        <v>931</v>
      </c>
      <c r="L179" s="283">
        <v>9.4108796296296284E-3</v>
      </c>
      <c r="M179" s="35"/>
      <c r="N179" s="322"/>
    </row>
    <row r="180" spans="2:14" ht="12.75">
      <c r="B180" s="6" t="s">
        <v>635</v>
      </c>
      <c r="C180" s="7" t="s">
        <v>978</v>
      </c>
      <c r="D180" s="20" t="s">
        <v>1628</v>
      </c>
      <c r="E180" s="9" t="s">
        <v>753</v>
      </c>
      <c r="F180" s="17">
        <v>347.5</v>
      </c>
      <c r="G180" s="46"/>
      <c r="H180" s="26" t="s">
        <v>635</v>
      </c>
      <c r="I180" s="7" t="s">
        <v>710</v>
      </c>
      <c r="J180" s="8" t="s">
        <v>1025</v>
      </c>
      <c r="K180" s="9" t="s">
        <v>802</v>
      </c>
      <c r="L180" s="27">
        <v>843</v>
      </c>
      <c r="M180" s="35"/>
    </row>
    <row r="181" spans="2:14" ht="12.75">
      <c r="B181" s="6" t="s">
        <v>636</v>
      </c>
      <c r="C181" s="7" t="s">
        <v>763</v>
      </c>
      <c r="D181" s="20" t="s">
        <v>1629</v>
      </c>
      <c r="E181" s="9" t="s">
        <v>671</v>
      </c>
      <c r="F181" s="17">
        <v>378.5</v>
      </c>
      <c r="G181" s="46"/>
      <c r="H181" s="26" t="s">
        <v>636</v>
      </c>
      <c r="I181" s="7" t="s">
        <v>731</v>
      </c>
      <c r="J181" s="8" t="s">
        <v>998</v>
      </c>
      <c r="K181" s="9" t="s">
        <v>753</v>
      </c>
      <c r="L181" s="27">
        <v>851.2</v>
      </c>
      <c r="M181" s="35"/>
    </row>
    <row r="182" spans="2:14" ht="12.75">
      <c r="B182" s="6" t="s">
        <v>637</v>
      </c>
      <c r="C182" s="7" t="s">
        <v>755</v>
      </c>
      <c r="D182" s="20" t="s">
        <v>1253</v>
      </c>
      <c r="E182" s="9" t="s">
        <v>753</v>
      </c>
      <c r="F182" s="17">
        <v>395.3</v>
      </c>
      <c r="G182" s="46"/>
      <c r="H182" s="26" t="s">
        <v>637</v>
      </c>
      <c r="I182" s="7" t="s">
        <v>1631</v>
      </c>
      <c r="J182" s="8" t="s">
        <v>1265</v>
      </c>
      <c r="K182" s="9" t="s">
        <v>753</v>
      </c>
      <c r="L182" s="27">
        <v>879.6</v>
      </c>
      <c r="M182" s="35"/>
    </row>
    <row r="183" spans="2:14" ht="13.5" thickBot="1">
      <c r="B183" s="6" t="s">
        <v>638</v>
      </c>
      <c r="C183" s="7" t="s">
        <v>698</v>
      </c>
      <c r="D183" s="20" t="s">
        <v>1249</v>
      </c>
      <c r="E183" s="9" t="s">
        <v>753</v>
      </c>
      <c r="F183" s="17">
        <v>403.6</v>
      </c>
      <c r="G183" s="46"/>
      <c r="H183" s="26"/>
      <c r="I183" s="7"/>
      <c r="J183" s="8"/>
      <c r="K183" s="9"/>
      <c r="L183" s="27"/>
      <c r="M183" s="35"/>
    </row>
    <row r="184" spans="2:14" ht="12.75" hidden="1">
      <c r="B184" s="6"/>
      <c r="C184" s="7"/>
      <c r="D184" s="20"/>
      <c r="E184" s="9"/>
      <c r="F184" s="17"/>
      <c r="G184" s="46"/>
      <c r="H184" s="26"/>
      <c r="I184" s="7"/>
      <c r="J184" s="8"/>
      <c r="K184" s="9"/>
      <c r="L184" s="27"/>
      <c r="M184" s="35"/>
    </row>
    <row r="185" spans="2:14" ht="12.75" hidden="1">
      <c r="B185" s="6"/>
      <c r="C185" s="7"/>
      <c r="D185" s="20"/>
      <c r="E185" s="9"/>
      <c r="F185" s="17"/>
      <c r="G185" s="46"/>
      <c r="H185" s="26"/>
      <c r="I185" s="7"/>
      <c r="J185" s="8"/>
      <c r="K185" s="9"/>
      <c r="L185" s="27"/>
      <c r="M185" s="35"/>
    </row>
    <row r="186" spans="2:14" ht="12.75" hidden="1">
      <c r="B186" s="6"/>
      <c r="C186" s="7"/>
      <c r="D186" s="20"/>
      <c r="E186" s="9"/>
      <c r="F186" s="17"/>
      <c r="G186" s="46"/>
      <c r="H186" s="26"/>
      <c r="I186" s="7"/>
      <c r="J186" s="8"/>
      <c r="K186" s="9"/>
      <c r="L186" s="27"/>
      <c r="M186" s="35"/>
    </row>
    <row r="187" spans="2:14" ht="12.75" hidden="1">
      <c r="B187" s="6"/>
      <c r="C187" s="7"/>
      <c r="D187" s="20"/>
      <c r="E187" s="9"/>
      <c r="F187" s="17"/>
      <c r="G187" s="46"/>
      <c r="H187" s="26"/>
      <c r="I187" s="7"/>
      <c r="J187" s="8"/>
      <c r="K187" s="9"/>
      <c r="L187" s="27"/>
      <c r="M187" s="35"/>
    </row>
    <row r="188" spans="2:14" ht="12.75" hidden="1">
      <c r="B188" s="6"/>
      <c r="C188" s="7"/>
      <c r="D188" s="20"/>
      <c r="E188" s="9"/>
      <c r="F188" s="17"/>
      <c r="G188" s="46"/>
      <c r="H188" s="26"/>
      <c r="I188" s="7"/>
      <c r="J188" s="8"/>
      <c r="K188" s="9"/>
      <c r="L188" s="27"/>
      <c r="M188" s="35"/>
    </row>
    <row r="189" spans="2:14" ht="12.75" hidden="1">
      <c r="B189" s="6"/>
      <c r="C189" s="7"/>
      <c r="D189" s="20"/>
      <c r="E189" s="9"/>
      <c r="F189" s="17"/>
      <c r="G189" s="46"/>
      <c r="H189" s="26"/>
      <c r="I189" s="7"/>
      <c r="J189" s="8"/>
      <c r="K189" s="9"/>
      <c r="L189" s="27"/>
      <c r="M189" s="35"/>
    </row>
    <row r="190" spans="2:14" ht="12.75" hidden="1">
      <c r="B190" s="6"/>
      <c r="C190" s="7"/>
      <c r="D190" s="20"/>
      <c r="E190" s="9"/>
      <c r="F190" s="17"/>
      <c r="G190" s="46"/>
      <c r="H190" s="26"/>
      <c r="I190" s="7"/>
      <c r="J190" s="8"/>
      <c r="K190" s="9"/>
      <c r="L190" s="27"/>
      <c r="M190" s="35"/>
    </row>
    <row r="191" spans="2:14" ht="12.75" hidden="1">
      <c r="B191" s="6"/>
      <c r="C191" s="7"/>
      <c r="D191" s="21"/>
      <c r="E191" s="9"/>
      <c r="F191" s="17"/>
      <c r="G191" s="46"/>
      <c r="H191" s="26"/>
      <c r="I191" s="7"/>
      <c r="J191" s="7"/>
      <c r="K191" s="9"/>
      <c r="L191" s="27"/>
      <c r="M191" s="35"/>
    </row>
    <row r="192" spans="2:14" ht="12.75" hidden="1">
      <c r="B192" s="6"/>
      <c r="C192" s="7"/>
      <c r="D192" s="21"/>
      <c r="E192" s="9"/>
      <c r="F192" s="17"/>
      <c r="G192" s="46"/>
      <c r="H192" s="26"/>
      <c r="I192" s="7"/>
      <c r="J192" s="7"/>
      <c r="K192" s="9"/>
      <c r="L192" s="27"/>
      <c r="M192" s="35"/>
    </row>
    <row r="193" spans="1:14" ht="12.75" hidden="1">
      <c r="B193" s="6"/>
      <c r="C193" s="7"/>
      <c r="D193" s="21"/>
      <c r="E193" s="9"/>
      <c r="F193" s="17"/>
      <c r="G193" s="46"/>
      <c r="H193" s="26"/>
      <c r="I193" s="7"/>
      <c r="J193" s="7"/>
      <c r="K193" s="9"/>
      <c r="L193" s="27"/>
      <c r="M193" s="35"/>
    </row>
    <row r="194" spans="1:14" ht="12.75" hidden="1">
      <c r="B194" s="6"/>
      <c r="C194" s="7"/>
      <c r="D194" s="21"/>
      <c r="E194" s="9"/>
      <c r="F194" s="17"/>
      <c r="G194" s="46"/>
      <c r="H194" s="26"/>
      <c r="I194" s="7"/>
      <c r="J194" s="7"/>
      <c r="K194" s="9"/>
      <c r="L194" s="27"/>
      <c r="M194" s="35"/>
    </row>
    <row r="195" spans="1:14" ht="12.75" hidden="1">
      <c r="B195" s="6"/>
      <c r="C195" s="7"/>
      <c r="D195" s="21"/>
      <c r="E195" s="9"/>
      <c r="F195" s="17"/>
      <c r="G195" s="46"/>
      <c r="H195" s="26"/>
      <c r="I195" s="7"/>
      <c r="J195" s="7"/>
      <c r="K195" s="9"/>
      <c r="L195" s="27"/>
      <c r="M195" s="35"/>
    </row>
    <row r="196" spans="1:14" ht="13.5" hidden="1" thickBot="1">
      <c r="B196" s="19"/>
      <c r="C196" s="10"/>
      <c r="D196" s="22"/>
      <c r="E196" s="11"/>
      <c r="F196" s="18"/>
      <c r="G196" s="46"/>
      <c r="H196" s="28"/>
      <c r="I196" s="29"/>
      <c r="J196" s="29"/>
      <c r="K196" s="30"/>
      <c r="L196" s="31"/>
      <c r="M196" s="35"/>
    </row>
    <row r="197" spans="1:14" ht="12.75" thickTop="1">
      <c r="B197" s="47"/>
      <c r="C197" s="47"/>
      <c r="D197" s="47"/>
      <c r="E197" s="47"/>
      <c r="F197" s="47"/>
      <c r="G197" s="46"/>
      <c r="H197" s="48"/>
      <c r="I197" s="48"/>
      <c r="J197" s="48"/>
      <c r="K197" s="48"/>
      <c r="L197" s="48"/>
      <c r="M197" s="35"/>
    </row>
    <row r="198" spans="1:14" s="3" customFormat="1" ht="34.5" customHeight="1" thickBot="1">
      <c r="A198" s="35"/>
      <c r="B198" s="893" t="s">
        <v>772</v>
      </c>
      <c r="C198" s="893"/>
      <c r="D198" s="35"/>
      <c r="E198" s="193" t="s">
        <v>727</v>
      </c>
      <c r="F198" s="902" t="s">
        <v>1651</v>
      </c>
      <c r="G198" s="902"/>
      <c r="H198" s="902"/>
      <c r="I198" s="902"/>
      <c r="J198" s="35"/>
      <c r="K198" s="893" t="s">
        <v>727</v>
      </c>
      <c r="L198" s="893"/>
      <c r="M198" s="46"/>
    </row>
    <row r="199" spans="1:14" s="3" customFormat="1" ht="9" customHeight="1" thickTop="1" thickBot="1">
      <c r="A199" s="35"/>
      <c r="B199" s="894" t="s">
        <v>718</v>
      </c>
      <c r="C199" s="895"/>
      <c r="D199" s="43"/>
      <c r="E199" s="44"/>
      <c r="F199" s="44"/>
      <c r="G199" s="35"/>
      <c r="H199" s="898" t="s">
        <v>719</v>
      </c>
      <c r="I199" s="899"/>
      <c r="J199" s="45"/>
      <c r="K199" s="45"/>
      <c r="L199" s="45"/>
      <c r="M199" s="46"/>
    </row>
    <row r="200" spans="1:14" s="3" customFormat="1" ht="16.5" thickTop="1" thickBot="1">
      <c r="A200" s="46"/>
      <c r="B200" s="896"/>
      <c r="C200" s="897"/>
      <c r="D200" s="14"/>
      <c r="E200" s="12" t="s">
        <v>647</v>
      </c>
      <c r="F200" s="13">
        <f>COUNTA(D202:D221)</f>
        <v>9</v>
      </c>
      <c r="G200" s="46"/>
      <c r="H200" s="900"/>
      <c r="I200" s="901"/>
      <c r="J200" s="32"/>
      <c r="K200" s="33" t="s">
        <v>647</v>
      </c>
      <c r="L200" s="34">
        <f>COUNTA(J202:J221)</f>
        <v>3</v>
      </c>
      <c r="M200" s="46"/>
    </row>
    <row r="201" spans="1:14" s="3" customFormat="1">
      <c r="A201" s="46"/>
      <c r="B201" s="15" t="s">
        <v>628</v>
      </c>
      <c r="C201" s="16" t="s">
        <v>624</v>
      </c>
      <c r="D201" s="4" t="s">
        <v>625</v>
      </c>
      <c r="E201" s="4" t="s">
        <v>626</v>
      </c>
      <c r="F201" s="5" t="s">
        <v>646</v>
      </c>
      <c r="G201" s="46"/>
      <c r="H201" s="24" t="s">
        <v>628</v>
      </c>
      <c r="I201" s="23" t="s">
        <v>624</v>
      </c>
      <c r="J201" s="4" t="s">
        <v>625</v>
      </c>
      <c r="K201" s="4" t="s">
        <v>626</v>
      </c>
      <c r="L201" s="25" t="s">
        <v>646</v>
      </c>
      <c r="M201" s="46"/>
    </row>
    <row r="202" spans="1:14" s="3" customFormat="1">
      <c r="A202" s="46"/>
      <c r="B202" s="82" t="s">
        <v>632</v>
      </c>
      <c r="C202" s="83" t="s">
        <v>1358</v>
      </c>
      <c r="D202" s="84" t="s">
        <v>1632</v>
      </c>
      <c r="E202" s="85" t="s">
        <v>753</v>
      </c>
      <c r="F202" s="278">
        <v>9.9421296296296289E-3</v>
      </c>
      <c r="G202" s="285"/>
      <c r="H202" s="100" t="s">
        <v>632</v>
      </c>
      <c r="I202" s="83" t="s">
        <v>793</v>
      </c>
      <c r="J202" s="84" t="s">
        <v>794</v>
      </c>
      <c r="K202" s="85" t="s">
        <v>631</v>
      </c>
      <c r="L202" s="281">
        <v>9.0995370370370362E-3</v>
      </c>
      <c r="M202" s="46"/>
      <c r="N202" s="286"/>
    </row>
    <row r="203" spans="1:14" s="3" customFormat="1">
      <c r="A203" s="46"/>
      <c r="B203" s="87" t="s">
        <v>633</v>
      </c>
      <c r="C203" s="88" t="s">
        <v>1358</v>
      </c>
      <c r="D203" s="89" t="s">
        <v>1633</v>
      </c>
      <c r="E203" s="90" t="s">
        <v>753</v>
      </c>
      <c r="F203" s="279">
        <v>1.1498842592592593E-2</v>
      </c>
      <c r="G203" s="285"/>
      <c r="H203" s="102" t="s">
        <v>633</v>
      </c>
      <c r="I203" s="88" t="s">
        <v>669</v>
      </c>
      <c r="J203" s="89" t="s">
        <v>706</v>
      </c>
      <c r="K203" s="90" t="s">
        <v>631</v>
      </c>
      <c r="L203" s="282">
        <v>1.0524305555555556E-2</v>
      </c>
      <c r="M203" s="46"/>
      <c r="N203" s="286"/>
    </row>
    <row r="204" spans="1:14" s="3" customFormat="1">
      <c r="A204" s="46"/>
      <c r="B204" s="92" t="s">
        <v>634</v>
      </c>
      <c r="C204" s="93" t="s">
        <v>830</v>
      </c>
      <c r="D204" s="94" t="s">
        <v>1478</v>
      </c>
      <c r="E204" s="95" t="s">
        <v>668</v>
      </c>
      <c r="F204" s="280">
        <v>1.3891203703703704E-2</v>
      </c>
      <c r="G204" s="285"/>
      <c r="H204" s="104" t="s">
        <v>634</v>
      </c>
      <c r="I204" s="93" t="s">
        <v>710</v>
      </c>
      <c r="J204" s="94" t="s">
        <v>1282</v>
      </c>
      <c r="K204" s="95" t="s">
        <v>668</v>
      </c>
      <c r="L204" s="283">
        <v>1.3868055555555555E-2</v>
      </c>
      <c r="M204" s="46"/>
      <c r="N204" s="286"/>
    </row>
    <row r="205" spans="1:14" s="3" customFormat="1">
      <c r="A205" s="46"/>
      <c r="B205" s="6" t="s">
        <v>635</v>
      </c>
      <c r="C205" s="7" t="s">
        <v>1205</v>
      </c>
      <c r="D205" s="8" t="s">
        <v>1634</v>
      </c>
      <c r="E205" s="9" t="s">
        <v>668</v>
      </c>
      <c r="F205" s="17">
        <v>1206.5999999999999</v>
      </c>
      <c r="G205" s="46"/>
      <c r="H205" s="26"/>
      <c r="I205" s="7"/>
      <c r="J205" s="8"/>
      <c r="K205" s="9"/>
      <c r="L205" s="27"/>
      <c r="M205" s="46"/>
    </row>
    <row r="206" spans="1:14" s="3" customFormat="1">
      <c r="A206" s="46"/>
      <c r="B206" s="6" t="s">
        <v>636</v>
      </c>
      <c r="C206" s="7" t="s">
        <v>1311</v>
      </c>
      <c r="D206" s="8" t="s">
        <v>1477</v>
      </c>
      <c r="E206" s="9" t="s">
        <v>668</v>
      </c>
      <c r="F206" s="17">
        <v>1212.5999999999999</v>
      </c>
      <c r="G206" s="46"/>
      <c r="H206" s="26"/>
      <c r="I206" s="7"/>
      <c r="J206" s="8"/>
      <c r="K206" s="9"/>
      <c r="L206" s="27"/>
      <c r="M206" s="46"/>
    </row>
    <row r="207" spans="1:14" s="3" customFormat="1">
      <c r="A207" s="46"/>
      <c r="B207" s="6" t="s">
        <v>637</v>
      </c>
      <c r="C207" s="7" t="s">
        <v>923</v>
      </c>
      <c r="D207" s="8" t="s">
        <v>1482</v>
      </c>
      <c r="E207" s="9" t="s">
        <v>668</v>
      </c>
      <c r="F207" s="17">
        <v>1213</v>
      </c>
      <c r="G207" s="46"/>
      <c r="H207" s="26"/>
      <c r="I207" s="7"/>
      <c r="J207" s="8"/>
      <c r="K207" s="9"/>
      <c r="L207" s="27"/>
      <c r="M207" s="46"/>
    </row>
    <row r="208" spans="1:14" s="3" customFormat="1">
      <c r="A208" s="46"/>
      <c r="B208" s="6" t="s">
        <v>638</v>
      </c>
      <c r="C208" s="7" t="s">
        <v>1493</v>
      </c>
      <c r="D208" s="8" t="s">
        <v>1494</v>
      </c>
      <c r="E208" s="9" t="s">
        <v>668</v>
      </c>
      <c r="F208" s="17">
        <v>1247.5999999999999</v>
      </c>
      <c r="G208" s="46"/>
      <c r="H208" s="26"/>
      <c r="I208" s="7"/>
      <c r="J208" s="8"/>
      <c r="K208" s="9"/>
      <c r="L208" s="27"/>
      <c r="M208" s="46"/>
    </row>
    <row r="209" spans="1:13" s="3" customFormat="1">
      <c r="A209" s="46"/>
      <c r="B209" s="6" t="s">
        <v>639</v>
      </c>
      <c r="C209" s="7" t="s">
        <v>1526</v>
      </c>
      <c r="D209" s="8" t="s">
        <v>1635</v>
      </c>
      <c r="E209" s="9" t="s">
        <v>668</v>
      </c>
      <c r="F209" s="17"/>
      <c r="G209" s="46"/>
      <c r="H209" s="26"/>
      <c r="I209" s="7"/>
      <c r="J209" s="8"/>
      <c r="K209" s="9"/>
      <c r="L209" s="27"/>
      <c r="M209" s="46"/>
    </row>
    <row r="210" spans="1:13" s="3" customFormat="1" ht="12.75" thickBot="1">
      <c r="A210" s="46"/>
      <c r="B210" s="6" t="s">
        <v>640</v>
      </c>
      <c r="C210" s="7" t="s">
        <v>698</v>
      </c>
      <c r="D210" s="8" t="s">
        <v>1478</v>
      </c>
      <c r="E210" s="9" t="s">
        <v>668</v>
      </c>
      <c r="F210" s="17"/>
      <c r="G210" s="46"/>
      <c r="H210" s="26"/>
      <c r="I210" s="7"/>
      <c r="J210" s="8"/>
      <c r="K210" s="9"/>
      <c r="L210" s="27"/>
      <c r="M210" s="46"/>
    </row>
    <row r="211" spans="1:13" s="3" customFormat="1" ht="12.75" hidden="1">
      <c r="A211" s="46"/>
      <c r="B211" s="6"/>
      <c r="C211" s="7"/>
      <c r="D211" s="20"/>
      <c r="E211" s="9"/>
      <c r="F211" s="17"/>
      <c r="G211" s="46"/>
      <c r="H211" s="26"/>
      <c r="I211" s="7"/>
      <c r="J211" s="8"/>
      <c r="K211" s="9"/>
      <c r="L211" s="27"/>
      <c r="M211" s="46"/>
    </row>
    <row r="212" spans="1:13" s="3" customFormat="1" ht="13.5" hidden="1" customHeight="1">
      <c r="A212" s="46"/>
      <c r="B212" s="6"/>
      <c r="C212" s="7"/>
      <c r="D212" s="20"/>
      <c r="E212" s="9"/>
      <c r="F212" s="17"/>
      <c r="G212" s="46"/>
      <c r="H212" s="26"/>
      <c r="I212" s="7"/>
      <c r="J212" s="8"/>
      <c r="K212" s="9"/>
      <c r="L212" s="27"/>
      <c r="M212" s="46"/>
    </row>
    <row r="213" spans="1:13" s="3" customFormat="1" ht="13.5" hidden="1" customHeight="1">
      <c r="A213" s="46"/>
      <c r="B213" s="6"/>
      <c r="C213" s="7"/>
      <c r="D213" s="20"/>
      <c r="E213" s="9"/>
      <c r="F213" s="17"/>
      <c r="G213" s="46"/>
      <c r="H213" s="26"/>
      <c r="I213" s="7"/>
      <c r="J213" s="8"/>
      <c r="K213" s="9"/>
      <c r="L213" s="27"/>
      <c r="M213" s="46"/>
    </row>
    <row r="214" spans="1:13" s="3" customFormat="1" ht="13.5" hidden="1" customHeight="1">
      <c r="A214" s="46"/>
      <c r="B214" s="6"/>
      <c r="C214" s="7"/>
      <c r="D214" s="20"/>
      <c r="E214" s="9"/>
      <c r="F214" s="17"/>
      <c r="G214" s="46"/>
      <c r="H214" s="26"/>
      <c r="I214" s="7"/>
      <c r="J214" s="8"/>
      <c r="K214" s="9"/>
      <c r="L214" s="27"/>
      <c r="M214" s="46"/>
    </row>
    <row r="215" spans="1:13" s="3" customFormat="1" ht="13.5" hidden="1" customHeight="1">
      <c r="A215" s="46"/>
      <c r="B215" s="6"/>
      <c r="C215" s="7"/>
      <c r="D215" s="20"/>
      <c r="E215" s="9"/>
      <c r="F215" s="17"/>
      <c r="G215" s="46"/>
      <c r="H215" s="26"/>
      <c r="I215" s="7"/>
      <c r="J215" s="8"/>
      <c r="K215" s="9"/>
      <c r="L215" s="27"/>
      <c r="M215" s="46"/>
    </row>
    <row r="216" spans="1:13" s="3" customFormat="1" ht="13.5" hidden="1" customHeight="1">
      <c r="A216" s="46"/>
      <c r="B216" s="6"/>
      <c r="C216" s="7"/>
      <c r="D216" s="21"/>
      <c r="E216" s="9"/>
      <c r="F216" s="17"/>
      <c r="G216" s="46"/>
      <c r="H216" s="26"/>
      <c r="I216" s="7"/>
      <c r="J216" s="7"/>
      <c r="K216" s="9"/>
      <c r="L216" s="27"/>
      <c r="M216" s="46"/>
    </row>
    <row r="217" spans="1:13" s="3" customFormat="1" ht="13.5" hidden="1" customHeight="1">
      <c r="A217" s="46"/>
      <c r="B217" s="6"/>
      <c r="C217" s="7"/>
      <c r="D217" s="21"/>
      <c r="E217" s="9"/>
      <c r="F217" s="17"/>
      <c r="G217" s="46"/>
      <c r="H217" s="26"/>
      <c r="I217" s="7"/>
      <c r="J217" s="7"/>
      <c r="K217" s="9"/>
      <c r="L217" s="27"/>
      <c r="M217" s="46"/>
    </row>
    <row r="218" spans="1:13" s="3" customFormat="1" ht="13.5" hidden="1" customHeight="1">
      <c r="A218" s="46"/>
      <c r="B218" s="6"/>
      <c r="C218" s="7"/>
      <c r="D218" s="21"/>
      <c r="E218" s="9"/>
      <c r="F218" s="17"/>
      <c r="G218" s="46"/>
      <c r="H218" s="26"/>
      <c r="I218" s="7"/>
      <c r="J218" s="7"/>
      <c r="K218" s="9"/>
      <c r="L218" s="27"/>
      <c r="M218" s="46"/>
    </row>
    <row r="219" spans="1:13" s="3" customFormat="1" ht="13.5" hidden="1" customHeight="1">
      <c r="A219" s="46"/>
      <c r="B219" s="6"/>
      <c r="C219" s="7"/>
      <c r="D219" s="21"/>
      <c r="E219" s="9"/>
      <c r="F219" s="17"/>
      <c r="G219" s="46"/>
      <c r="H219" s="26"/>
      <c r="I219" s="7"/>
      <c r="J219" s="7"/>
      <c r="K219" s="9"/>
      <c r="L219" s="27"/>
      <c r="M219" s="46"/>
    </row>
    <row r="220" spans="1:13" s="3" customFormat="1" ht="13.5" hidden="1" customHeight="1">
      <c r="A220" s="46"/>
      <c r="B220" s="6"/>
      <c r="C220" s="7"/>
      <c r="D220" s="21"/>
      <c r="E220" s="9"/>
      <c r="F220" s="17"/>
      <c r="G220" s="46"/>
      <c r="H220" s="26"/>
      <c r="I220" s="7"/>
      <c r="J220" s="7"/>
      <c r="K220" s="9"/>
      <c r="L220" s="27"/>
      <c r="M220" s="46"/>
    </row>
    <row r="221" spans="1:13" s="3" customFormat="1" ht="13.5" hidden="1" thickBot="1">
      <c r="A221" s="46"/>
      <c r="B221" s="19"/>
      <c r="C221" s="10"/>
      <c r="D221" s="22"/>
      <c r="E221" s="11"/>
      <c r="F221" s="18"/>
      <c r="G221" s="46"/>
      <c r="H221" s="28"/>
      <c r="I221" s="29"/>
      <c r="J221" s="29"/>
      <c r="K221" s="30"/>
      <c r="L221" s="31"/>
      <c r="M221" s="46"/>
    </row>
    <row r="222" spans="1:13" s="3" customFormat="1" ht="9.75" customHeight="1" thickTop="1">
      <c r="A222" s="46"/>
      <c r="B222" s="47"/>
      <c r="C222" s="47"/>
      <c r="D222" s="47"/>
      <c r="E222" s="47"/>
      <c r="F222" s="47"/>
      <c r="G222" s="46"/>
      <c r="H222" s="48"/>
      <c r="I222" s="48"/>
      <c r="J222" s="48"/>
      <c r="K222" s="48"/>
      <c r="L222" s="48"/>
      <c r="M222" s="46"/>
    </row>
    <row r="223" spans="1:13" s="3" customFormat="1" ht="21" thickBot="1">
      <c r="A223" s="35"/>
      <c r="B223" s="195" t="s">
        <v>773</v>
      </c>
      <c r="C223" s="193"/>
      <c r="D223" s="35"/>
      <c r="E223" s="193" t="s">
        <v>726</v>
      </c>
      <c r="F223" s="902" t="s">
        <v>1652</v>
      </c>
      <c r="G223" s="902"/>
      <c r="H223" s="902"/>
      <c r="I223" s="902"/>
      <c r="J223" s="35"/>
      <c r="K223" s="193" t="s">
        <v>724</v>
      </c>
      <c r="L223" s="193"/>
      <c r="M223" s="46"/>
    </row>
    <row r="224" spans="1:13" s="3" customFormat="1" ht="9.75" customHeight="1" thickTop="1" thickBot="1">
      <c r="A224" s="35"/>
      <c r="B224" s="920" t="s">
        <v>720</v>
      </c>
      <c r="C224" s="921"/>
      <c r="D224" s="43"/>
      <c r="E224" s="44"/>
      <c r="F224" s="44"/>
      <c r="G224" s="35"/>
      <c r="H224" s="924" t="s">
        <v>721</v>
      </c>
      <c r="I224" s="925"/>
      <c r="J224" s="45"/>
      <c r="K224" s="45"/>
      <c r="L224" s="45"/>
      <c r="M224" s="46"/>
    </row>
    <row r="225" spans="1:14" s="3" customFormat="1" ht="16.5" thickTop="1" thickBot="1">
      <c r="A225" s="46"/>
      <c r="B225" s="922"/>
      <c r="C225" s="923"/>
      <c r="D225" s="14"/>
      <c r="E225" s="12" t="s">
        <v>647</v>
      </c>
      <c r="F225" s="13">
        <f>COUNTA(D227:D246)</f>
        <v>5</v>
      </c>
      <c r="G225" s="46"/>
      <c r="H225" s="926"/>
      <c r="I225" s="927"/>
      <c r="J225" s="32"/>
      <c r="K225" s="33" t="s">
        <v>647</v>
      </c>
      <c r="L225" s="34">
        <f>COUNTA(J227:J246)</f>
        <v>15</v>
      </c>
      <c r="M225" s="46"/>
    </row>
    <row r="226" spans="1:14" s="3" customFormat="1">
      <c r="A226" s="46"/>
      <c r="B226" s="15" t="s">
        <v>628</v>
      </c>
      <c r="C226" s="16" t="s">
        <v>624</v>
      </c>
      <c r="D226" s="4" t="s">
        <v>625</v>
      </c>
      <c r="E226" s="4" t="s">
        <v>1588</v>
      </c>
      <c r="F226" s="5" t="s">
        <v>646</v>
      </c>
      <c r="G226" s="46"/>
      <c r="H226" s="24" t="s">
        <v>628</v>
      </c>
      <c r="I226" s="23" t="s">
        <v>624</v>
      </c>
      <c r="J226" s="4" t="s">
        <v>625</v>
      </c>
      <c r="K226" s="4" t="s">
        <v>1588</v>
      </c>
      <c r="L226" s="25" t="s">
        <v>646</v>
      </c>
      <c r="M226" s="46"/>
    </row>
    <row r="227" spans="1:14" s="3" customFormat="1">
      <c r="A227" s="46"/>
      <c r="B227" s="82" t="s">
        <v>632</v>
      </c>
      <c r="C227" s="83" t="s">
        <v>969</v>
      </c>
      <c r="D227" s="84" t="s">
        <v>1271</v>
      </c>
      <c r="E227" s="85" t="s">
        <v>942</v>
      </c>
      <c r="F227" s="278">
        <v>9.0046296296296298E-3</v>
      </c>
      <c r="G227" s="285"/>
      <c r="H227" s="100" t="s">
        <v>632</v>
      </c>
      <c r="I227" s="83" t="s">
        <v>1053</v>
      </c>
      <c r="J227" s="84" t="s">
        <v>1276</v>
      </c>
      <c r="K227" s="85" t="s">
        <v>1611</v>
      </c>
      <c r="L227" s="281">
        <v>1.7646990740740741E-2</v>
      </c>
      <c r="M227" s="46"/>
      <c r="N227" s="286"/>
    </row>
    <row r="228" spans="1:14" s="3" customFormat="1">
      <c r="A228" s="46"/>
      <c r="B228" s="87" t="s">
        <v>633</v>
      </c>
      <c r="C228" s="88" t="s">
        <v>755</v>
      </c>
      <c r="D228" s="89" t="s">
        <v>1402</v>
      </c>
      <c r="E228" s="90" t="s">
        <v>883</v>
      </c>
      <c r="F228" s="279">
        <v>9.105324074074073E-3</v>
      </c>
      <c r="G228" s="285"/>
      <c r="H228" s="102" t="s">
        <v>633</v>
      </c>
      <c r="I228" s="88" t="s">
        <v>731</v>
      </c>
      <c r="J228" s="89" t="s">
        <v>1428</v>
      </c>
      <c r="K228" s="90" t="s">
        <v>668</v>
      </c>
      <c r="L228" s="282">
        <v>1.8185185185185186E-2</v>
      </c>
      <c r="M228" s="46"/>
      <c r="N228" s="286"/>
    </row>
    <row r="229" spans="1:14" s="3" customFormat="1">
      <c r="A229" s="46"/>
      <c r="B229" s="92" t="s">
        <v>634</v>
      </c>
      <c r="C229" s="93" t="s">
        <v>923</v>
      </c>
      <c r="D229" s="94" t="s">
        <v>1614</v>
      </c>
      <c r="E229" s="95" t="s">
        <v>753</v>
      </c>
      <c r="F229" s="280">
        <v>1.1841435185185184E-2</v>
      </c>
      <c r="G229" s="285"/>
      <c r="H229" s="104" t="s">
        <v>634</v>
      </c>
      <c r="I229" s="93" t="s">
        <v>731</v>
      </c>
      <c r="J229" s="94" t="s">
        <v>1602</v>
      </c>
      <c r="K229" s="95" t="s">
        <v>753</v>
      </c>
      <c r="L229" s="283">
        <v>1.8481481481481481E-2</v>
      </c>
      <c r="M229" s="46"/>
      <c r="N229" s="286"/>
    </row>
    <row r="230" spans="1:14" s="3" customFormat="1">
      <c r="A230" s="46"/>
      <c r="B230" s="6" t="s">
        <v>635</v>
      </c>
      <c r="C230" s="7" t="s">
        <v>677</v>
      </c>
      <c r="D230" s="8" t="s">
        <v>1524</v>
      </c>
      <c r="E230" s="9" t="s">
        <v>753</v>
      </c>
      <c r="F230" s="17">
        <v>1023.6</v>
      </c>
      <c r="G230" s="46"/>
      <c r="H230" s="26" t="s">
        <v>635</v>
      </c>
      <c r="I230" s="7" t="s">
        <v>828</v>
      </c>
      <c r="J230" s="8" t="s">
        <v>1603</v>
      </c>
      <c r="K230" s="9" t="s">
        <v>1599</v>
      </c>
      <c r="L230" s="27">
        <v>1644.4</v>
      </c>
      <c r="M230" s="46"/>
    </row>
    <row r="231" spans="1:14" s="3" customFormat="1">
      <c r="A231" s="46"/>
      <c r="B231" s="6" t="s">
        <v>636</v>
      </c>
      <c r="C231" s="7" t="s">
        <v>1615</v>
      </c>
      <c r="D231" s="8" t="s">
        <v>1616</v>
      </c>
      <c r="E231" s="9" t="s">
        <v>1599</v>
      </c>
      <c r="F231" s="17">
        <v>1071.2</v>
      </c>
      <c r="G231" s="46"/>
      <c r="H231" s="26" t="s">
        <v>636</v>
      </c>
      <c r="I231" s="7" t="s">
        <v>1331</v>
      </c>
      <c r="J231" s="8" t="s">
        <v>1604</v>
      </c>
      <c r="K231" s="9" t="s">
        <v>1598</v>
      </c>
      <c r="L231" s="27">
        <v>1665</v>
      </c>
      <c r="M231" s="46"/>
    </row>
    <row r="232" spans="1:14" s="3" customFormat="1" ht="12.75">
      <c r="A232" s="46"/>
      <c r="B232" s="6"/>
      <c r="C232" s="7"/>
      <c r="D232" s="20"/>
      <c r="E232" s="9"/>
      <c r="F232" s="17"/>
      <c r="G232" s="46"/>
      <c r="H232" s="26" t="s">
        <v>637</v>
      </c>
      <c r="I232" s="7" t="s">
        <v>701</v>
      </c>
      <c r="J232" s="8" t="s">
        <v>741</v>
      </c>
      <c r="K232" s="9" t="s">
        <v>1612</v>
      </c>
      <c r="L232" s="27">
        <v>1682.2</v>
      </c>
      <c r="M232" s="46"/>
    </row>
    <row r="233" spans="1:14" s="3" customFormat="1" ht="12.75">
      <c r="A233" s="46"/>
      <c r="B233" s="6"/>
      <c r="C233" s="7"/>
      <c r="D233" s="20"/>
      <c r="E233" s="9"/>
      <c r="F233" s="17"/>
      <c r="G233" s="46"/>
      <c r="H233" s="26" t="s">
        <v>638</v>
      </c>
      <c r="I233" s="7" t="s">
        <v>1274</v>
      </c>
      <c r="J233" s="8" t="s">
        <v>852</v>
      </c>
      <c r="K233" s="9" t="s">
        <v>883</v>
      </c>
      <c r="L233" s="27">
        <v>1691.7</v>
      </c>
      <c r="M233" s="46"/>
    </row>
    <row r="234" spans="1:14" s="3" customFormat="1" ht="12.75">
      <c r="A234" s="46"/>
      <c r="B234" s="6"/>
      <c r="C234" s="7"/>
      <c r="D234" s="20"/>
      <c r="E234" s="9"/>
      <c r="F234" s="17"/>
      <c r="G234" s="46"/>
      <c r="H234" s="26" t="s">
        <v>639</v>
      </c>
      <c r="I234" s="7" t="s">
        <v>828</v>
      </c>
      <c r="J234" s="8" t="s">
        <v>1055</v>
      </c>
      <c r="K234" s="9" t="s">
        <v>753</v>
      </c>
      <c r="L234" s="27">
        <v>1694.6</v>
      </c>
      <c r="M234" s="46"/>
    </row>
    <row r="235" spans="1:14" s="3" customFormat="1" ht="12.75">
      <c r="A235" s="46"/>
      <c r="B235" s="6"/>
      <c r="C235" s="7"/>
      <c r="D235" s="20"/>
      <c r="E235" s="9"/>
      <c r="F235" s="17"/>
      <c r="G235" s="46"/>
      <c r="H235" s="26" t="s">
        <v>640</v>
      </c>
      <c r="I235" s="7" t="s">
        <v>1053</v>
      </c>
      <c r="J235" s="8" t="s">
        <v>1054</v>
      </c>
      <c r="K235" s="9" t="s">
        <v>885</v>
      </c>
      <c r="L235" s="27">
        <v>1702.1</v>
      </c>
      <c r="M235" s="46"/>
    </row>
    <row r="236" spans="1:14" s="3" customFormat="1" ht="12.75">
      <c r="A236" s="46"/>
      <c r="B236" s="6"/>
      <c r="C236" s="7"/>
      <c r="D236" s="20"/>
      <c r="E236" s="9"/>
      <c r="F236" s="17"/>
      <c r="G236" s="46"/>
      <c r="H236" s="26" t="s">
        <v>641</v>
      </c>
      <c r="I236" s="7" t="s">
        <v>711</v>
      </c>
      <c r="J236" s="8" t="s">
        <v>1605</v>
      </c>
      <c r="K236" s="9" t="s">
        <v>1613</v>
      </c>
      <c r="L236" s="27">
        <v>1742.3</v>
      </c>
      <c r="M236" s="46"/>
    </row>
    <row r="237" spans="1:14" s="3" customFormat="1" ht="12.75">
      <c r="A237" s="46"/>
      <c r="B237" s="6"/>
      <c r="C237" s="7"/>
      <c r="D237" s="20"/>
      <c r="E237" s="9"/>
      <c r="F237" s="17"/>
      <c r="G237" s="46"/>
      <c r="H237" s="26" t="s">
        <v>642</v>
      </c>
      <c r="I237" s="7" t="s">
        <v>1606</v>
      </c>
      <c r="J237" s="8" t="s">
        <v>1607</v>
      </c>
      <c r="K237" s="9" t="s">
        <v>1599</v>
      </c>
      <c r="L237" s="27">
        <v>1782.2</v>
      </c>
      <c r="M237" s="46"/>
    </row>
    <row r="238" spans="1:14" s="3" customFormat="1" ht="12.75">
      <c r="A238" s="46"/>
      <c r="B238" s="6"/>
      <c r="C238" s="7"/>
      <c r="D238" s="20"/>
      <c r="E238" s="9"/>
      <c r="F238" s="17"/>
      <c r="G238" s="46"/>
      <c r="H238" s="26" t="s">
        <v>643</v>
      </c>
      <c r="I238" s="7" t="s">
        <v>1608</v>
      </c>
      <c r="J238" s="8" t="s">
        <v>1609</v>
      </c>
      <c r="K238" s="9" t="s">
        <v>668</v>
      </c>
      <c r="L238" s="27">
        <v>1779.4</v>
      </c>
      <c r="M238" s="46"/>
    </row>
    <row r="239" spans="1:14" s="3" customFormat="1" ht="12.75">
      <c r="A239" s="46"/>
      <c r="B239" s="6"/>
      <c r="C239" s="7"/>
      <c r="D239" s="20"/>
      <c r="E239" s="9"/>
      <c r="F239" s="17"/>
      <c r="G239" s="46"/>
      <c r="H239" s="26" t="s">
        <v>644</v>
      </c>
      <c r="I239" s="7" t="s">
        <v>982</v>
      </c>
      <c r="J239" s="8" t="s">
        <v>1281</v>
      </c>
      <c r="K239" s="9" t="s">
        <v>753</v>
      </c>
      <c r="L239" s="27">
        <v>1788.2</v>
      </c>
      <c r="M239" s="46"/>
    </row>
    <row r="240" spans="1:14" s="3" customFormat="1" ht="12.75">
      <c r="A240" s="46"/>
      <c r="B240" s="6"/>
      <c r="C240" s="7"/>
      <c r="D240" s="20"/>
      <c r="E240" s="9"/>
      <c r="F240" s="17"/>
      <c r="G240" s="46"/>
      <c r="H240" s="26" t="s">
        <v>645</v>
      </c>
      <c r="I240" s="7" t="s">
        <v>669</v>
      </c>
      <c r="J240" s="8" t="s">
        <v>1610</v>
      </c>
      <c r="K240" s="9" t="s">
        <v>939</v>
      </c>
      <c r="L240" s="27">
        <v>1819.1</v>
      </c>
      <c r="M240" s="46"/>
    </row>
    <row r="241" spans="1:14" s="3" customFormat="1" ht="13.5" thickBot="1">
      <c r="A241" s="46"/>
      <c r="B241" s="6"/>
      <c r="C241" s="7"/>
      <c r="D241" s="21"/>
      <c r="E241" s="9"/>
      <c r="F241" s="17"/>
      <c r="G241" s="46"/>
      <c r="H241" s="26" t="s">
        <v>648</v>
      </c>
      <c r="I241" s="7" t="s">
        <v>744</v>
      </c>
      <c r="J241" s="8" t="s">
        <v>745</v>
      </c>
      <c r="K241" s="9" t="s">
        <v>952</v>
      </c>
      <c r="L241" s="27">
        <v>1903.9</v>
      </c>
      <c r="M241" s="46"/>
    </row>
    <row r="242" spans="1:14" s="3" customFormat="1" ht="12.75" hidden="1">
      <c r="A242" s="46"/>
      <c r="B242" s="6"/>
      <c r="C242" s="7"/>
      <c r="D242" s="21"/>
      <c r="E242" s="9"/>
      <c r="F242" s="17"/>
      <c r="G242" s="46"/>
      <c r="H242" s="26"/>
      <c r="I242" s="7"/>
      <c r="J242" s="7"/>
      <c r="K242" s="9"/>
      <c r="L242" s="27"/>
      <c r="M242" s="46"/>
    </row>
    <row r="243" spans="1:14" s="3" customFormat="1" ht="12.75" hidden="1">
      <c r="A243" s="46"/>
      <c r="B243" s="6"/>
      <c r="C243" s="7"/>
      <c r="D243" s="21"/>
      <c r="E243" s="9"/>
      <c r="F243" s="17"/>
      <c r="G243" s="46"/>
      <c r="H243" s="26"/>
      <c r="I243" s="7"/>
      <c r="J243" s="7"/>
      <c r="K243" s="9"/>
      <c r="L243" s="27"/>
      <c r="M243" s="46"/>
    </row>
    <row r="244" spans="1:14" s="3" customFormat="1" ht="12.75" hidden="1">
      <c r="A244" s="46"/>
      <c r="B244" s="6"/>
      <c r="C244" s="7"/>
      <c r="D244" s="21"/>
      <c r="E244" s="9"/>
      <c r="F244" s="17"/>
      <c r="G244" s="46"/>
      <c r="H244" s="26"/>
      <c r="I244" s="7"/>
      <c r="J244" s="7"/>
      <c r="K244" s="9"/>
      <c r="L244" s="27"/>
      <c r="M244" s="46"/>
    </row>
    <row r="245" spans="1:14" s="3" customFormat="1" ht="12.75" hidden="1">
      <c r="A245" s="46"/>
      <c r="B245" s="6"/>
      <c r="C245" s="7"/>
      <c r="D245" s="21"/>
      <c r="E245" s="9"/>
      <c r="F245" s="17"/>
      <c r="G245" s="46"/>
      <c r="H245" s="26"/>
      <c r="I245" s="7"/>
      <c r="J245" s="7"/>
      <c r="K245" s="9"/>
      <c r="L245" s="27"/>
      <c r="M245" s="46"/>
    </row>
    <row r="246" spans="1:14" s="3" customFormat="1" ht="13.5" hidden="1" thickBot="1">
      <c r="A246" s="46"/>
      <c r="B246" s="19"/>
      <c r="C246" s="10"/>
      <c r="D246" s="22"/>
      <c r="E246" s="11"/>
      <c r="F246" s="18"/>
      <c r="G246" s="46"/>
      <c r="H246" s="28"/>
      <c r="I246" s="29"/>
      <c r="J246" s="29"/>
      <c r="K246" s="30"/>
      <c r="L246" s="31"/>
      <c r="M246" s="46"/>
    </row>
    <row r="247" spans="1:14" s="3" customFormat="1" ht="9" customHeight="1" thickTop="1">
      <c r="A247" s="46"/>
      <c r="B247" s="47"/>
      <c r="C247" s="47"/>
      <c r="D247" s="47"/>
      <c r="E247" s="47"/>
      <c r="F247" s="47"/>
      <c r="G247" s="46"/>
      <c r="H247" s="48"/>
      <c r="I247" s="48"/>
      <c r="J247" s="48"/>
      <c r="K247" s="48"/>
      <c r="L247" s="48"/>
      <c r="M247" s="46"/>
    </row>
    <row r="248" spans="1:14" s="3" customFormat="1" ht="21" thickBot="1">
      <c r="A248" s="35"/>
      <c r="B248" s="195" t="s">
        <v>774</v>
      </c>
      <c r="C248" s="193"/>
      <c r="D248" s="35"/>
      <c r="E248" s="193" t="s">
        <v>726</v>
      </c>
      <c r="F248" s="902" t="s">
        <v>723</v>
      </c>
      <c r="G248" s="902"/>
      <c r="H248" s="902"/>
      <c r="I248" s="902"/>
      <c r="K248" s="193" t="s">
        <v>724</v>
      </c>
      <c r="L248" s="193"/>
      <c r="M248" s="46"/>
    </row>
    <row r="249" spans="1:14" s="3" customFormat="1" ht="5.25" customHeight="1" thickTop="1" thickBot="1">
      <c r="A249" s="35"/>
      <c r="B249" s="920" t="s">
        <v>1617</v>
      </c>
      <c r="C249" s="921"/>
      <c r="D249" s="43"/>
      <c r="E249" s="44"/>
      <c r="F249" s="44"/>
      <c r="G249" s="35"/>
      <c r="H249" s="924" t="s">
        <v>722</v>
      </c>
      <c r="I249" s="925"/>
      <c r="J249" s="45"/>
      <c r="K249" s="45"/>
      <c r="L249" s="45"/>
      <c r="M249" s="46"/>
    </row>
    <row r="250" spans="1:14" s="3" customFormat="1" ht="16.5" thickTop="1" thickBot="1">
      <c r="A250" s="46"/>
      <c r="B250" s="922"/>
      <c r="C250" s="923"/>
      <c r="D250" s="14"/>
      <c r="E250" s="12" t="s">
        <v>647</v>
      </c>
      <c r="F250" s="13">
        <f>COUNTA(D252:D271)</f>
        <v>3</v>
      </c>
      <c r="G250" s="46"/>
      <c r="H250" s="926"/>
      <c r="I250" s="927"/>
      <c r="J250" s="32"/>
      <c r="K250" s="33" t="s">
        <v>647</v>
      </c>
      <c r="L250" s="34">
        <f>COUNTA(J252:J271)</f>
        <v>11</v>
      </c>
      <c r="M250" s="46"/>
    </row>
    <row r="251" spans="1:14" s="3" customFormat="1">
      <c r="A251" s="46"/>
      <c r="B251" s="15" t="s">
        <v>628</v>
      </c>
      <c r="C251" s="16" t="s">
        <v>624</v>
      </c>
      <c r="D251" s="4" t="s">
        <v>625</v>
      </c>
      <c r="E251" s="4" t="s">
        <v>1588</v>
      </c>
      <c r="F251" s="5" t="s">
        <v>646</v>
      </c>
      <c r="G251" s="46"/>
      <c r="H251" s="24" t="s">
        <v>628</v>
      </c>
      <c r="I251" s="23" t="s">
        <v>624</v>
      </c>
      <c r="J251" s="4" t="s">
        <v>625</v>
      </c>
      <c r="K251" s="4" t="s">
        <v>1588</v>
      </c>
      <c r="L251" s="25" t="s">
        <v>646</v>
      </c>
      <c r="M251" s="46"/>
    </row>
    <row r="252" spans="1:14" s="3" customFormat="1">
      <c r="A252" s="46"/>
      <c r="B252" s="82" t="s">
        <v>632</v>
      </c>
      <c r="C252" s="83" t="s">
        <v>1618</v>
      </c>
      <c r="D252" s="84" t="s">
        <v>1619</v>
      </c>
      <c r="E252" s="85" t="s">
        <v>1598</v>
      </c>
      <c r="F252" s="278">
        <v>9.2638888888888892E-3</v>
      </c>
      <c r="G252" s="285"/>
      <c r="H252" s="100" t="s">
        <v>632</v>
      </c>
      <c r="I252" s="83" t="s">
        <v>1147</v>
      </c>
      <c r="J252" s="84" t="s">
        <v>1116</v>
      </c>
      <c r="K252" s="85" t="s">
        <v>1598</v>
      </c>
      <c r="L252" s="281">
        <v>1.8309027777777775E-2</v>
      </c>
      <c r="M252" s="46"/>
      <c r="N252" s="286"/>
    </row>
    <row r="253" spans="1:14" s="3" customFormat="1">
      <c r="A253" s="46"/>
      <c r="B253" s="87" t="s">
        <v>633</v>
      </c>
      <c r="C253" s="88" t="s">
        <v>1620</v>
      </c>
      <c r="D253" s="89" t="s">
        <v>1621</v>
      </c>
      <c r="E253" s="90" t="s">
        <v>1623</v>
      </c>
      <c r="F253" s="279">
        <v>1.0292824074074074E-2</v>
      </c>
      <c r="G253" s="285"/>
      <c r="H253" s="102" t="s">
        <v>633</v>
      </c>
      <c r="I253" s="88" t="s">
        <v>701</v>
      </c>
      <c r="J253" s="89" t="s">
        <v>700</v>
      </c>
      <c r="K253" s="90" t="s">
        <v>671</v>
      </c>
      <c r="L253" s="282">
        <v>1.9487268518518518E-2</v>
      </c>
      <c r="M253" s="46"/>
      <c r="N253" s="286"/>
    </row>
    <row r="254" spans="1:14" s="3" customFormat="1">
      <c r="A254" s="46"/>
      <c r="B254" s="92" t="s">
        <v>634</v>
      </c>
      <c r="C254" s="93" t="s">
        <v>1622</v>
      </c>
      <c r="D254" s="94" t="s">
        <v>1340</v>
      </c>
      <c r="E254" s="95" t="s">
        <v>931</v>
      </c>
      <c r="F254" s="280">
        <v>1.1353009259259259E-2</v>
      </c>
      <c r="G254" s="285"/>
      <c r="H254" s="104" t="s">
        <v>634</v>
      </c>
      <c r="I254" s="93" t="s">
        <v>731</v>
      </c>
      <c r="J254" s="94" t="s">
        <v>895</v>
      </c>
      <c r="K254" s="95" t="s">
        <v>671</v>
      </c>
      <c r="L254" s="283">
        <v>2.0092592592592592E-2</v>
      </c>
      <c r="M254" s="46"/>
      <c r="N254" s="286"/>
    </row>
    <row r="255" spans="1:14" s="3" customFormat="1" ht="12.75">
      <c r="A255" s="46"/>
      <c r="B255" s="6"/>
      <c r="C255" s="7"/>
      <c r="D255" s="20"/>
      <c r="E255" s="9"/>
      <c r="F255" s="17"/>
      <c r="G255" s="46"/>
      <c r="H255" s="26" t="s">
        <v>635</v>
      </c>
      <c r="I255" s="7" t="s">
        <v>866</v>
      </c>
      <c r="J255" s="8" t="s">
        <v>1070</v>
      </c>
      <c r="K255" s="9" t="s">
        <v>753</v>
      </c>
      <c r="L255" s="27">
        <v>1782.8</v>
      </c>
      <c r="M255" s="46"/>
    </row>
    <row r="256" spans="1:14" s="3" customFormat="1" ht="12.75">
      <c r="A256" s="46"/>
      <c r="B256" s="6"/>
      <c r="C256" s="7"/>
      <c r="D256" s="20"/>
      <c r="E256" s="9"/>
      <c r="F256" s="17"/>
      <c r="G256" s="46"/>
      <c r="H256" s="26" t="s">
        <v>636</v>
      </c>
      <c r="I256" s="7" t="s">
        <v>790</v>
      </c>
      <c r="J256" s="8" t="s">
        <v>797</v>
      </c>
      <c r="K256" s="9" t="s">
        <v>679</v>
      </c>
      <c r="L256" s="27">
        <v>1851.2</v>
      </c>
      <c r="M256" s="46"/>
    </row>
    <row r="257" spans="1:13" s="3" customFormat="1" ht="12.75">
      <c r="A257" s="46"/>
      <c r="B257" s="6"/>
      <c r="C257" s="7"/>
      <c r="D257" s="20"/>
      <c r="E257" s="9"/>
      <c r="F257" s="17"/>
      <c r="G257" s="46"/>
      <c r="H257" s="26" t="s">
        <v>637</v>
      </c>
      <c r="I257" s="7" t="s">
        <v>1592</v>
      </c>
      <c r="J257" s="8" t="s">
        <v>1593</v>
      </c>
      <c r="K257" s="9" t="s">
        <v>1599</v>
      </c>
      <c r="L257" s="27">
        <v>1919.2</v>
      </c>
      <c r="M257" s="46"/>
    </row>
    <row r="258" spans="1:13" s="3" customFormat="1" ht="12.75">
      <c r="A258" s="46"/>
      <c r="B258" s="6"/>
      <c r="C258" s="7"/>
      <c r="D258" s="20"/>
      <c r="E258" s="9"/>
      <c r="F258" s="17"/>
      <c r="G258" s="46"/>
      <c r="H258" s="26" t="s">
        <v>638</v>
      </c>
      <c r="I258" s="7" t="s">
        <v>1594</v>
      </c>
      <c r="J258" s="8" t="s">
        <v>1595</v>
      </c>
      <c r="K258" s="9" t="s">
        <v>1600</v>
      </c>
      <c r="L258" s="27">
        <v>1975.9</v>
      </c>
      <c r="M258" s="46"/>
    </row>
    <row r="259" spans="1:13" s="3" customFormat="1" ht="12.75">
      <c r="A259" s="46"/>
      <c r="B259" s="6"/>
      <c r="C259" s="7"/>
      <c r="D259" s="20"/>
      <c r="E259" s="9"/>
      <c r="F259" s="17"/>
      <c r="G259" s="46"/>
      <c r="H259" s="26" t="s">
        <v>639</v>
      </c>
      <c r="I259" s="7" t="s">
        <v>1596</v>
      </c>
      <c r="J259" s="8" t="s">
        <v>1582</v>
      </c>
      <c r="K259" s="9" t="s">
        <v>1601</v>
      </c>
      <c r="L259" s="27">
        <v>2031</v>
      </c>
      <c r="M259" s="46"/>
    </row>
    <row r="260" spans="1:13" s="3" customFormat="1" ht="12.75">
      <c r="A260" s="46"/>
      <c r="B260" s="6"/>
      <c r="C260" s="7"/>
      <c r="D260" s="20"/>
      <c r="E260" s="9"/>
      <c r="F260" s="17"/>
      <c r="G260" s="46"/>
      <c r="H260" s="26" t="s">
        <v>640</v>
      </c>
      <c r="I260" s="7" t="s">
        <v>669</v>
      </c>
      <c r="J260" s="8" t="s">
        <v>1438</v>
      </c>
      <c r="K260" s="9" t="s">
        <v>945</v>
      </c>
      <c r="L260" s="27">
        <v>2096.4</v>
      </c>
      <c r="M260" s="46"/>
    </row>
    <row r="261" spans="1:13" s="3" customFormat="1" ht="12.75">
      <c r="A261" s="46"/>
      <c r="B261" s="6"/>
      <c r="C261" s="7"/>
      <c r="D261" s="20"/>
      <c r="E261" s="9"/>
      <c r="F261" s="17"/>
      <c r="G261" s="46"/>
      <c r="H261" s="26" t="s">
        <v>641</v>
      </c>
      <c r="I261" s="7" t="s">
        <v>828</v>
      </c>
      <c r="J261" s="8" t="s">
        <v>1597</v>
      </c>
      <c r="K261" s="9" t="s">
        <v>935</v>
      </c>
      <c r="L261" s="27">
        <v>2211.9</v>
      </c>
      <c r="M261" s="46"/>
    </row>
    <row r="262" spans="1:13" s="3" customFormat="1" ht="13.5" thickBot="1">
      <c r="A262" s="46"/>
      <c r="B262" s="6"/>
      <c r="C262" s="7"/>
      <c r="D262" s="20"/>
      <c r="E262" s="9"/>
      <c r="F262" s="17"/>
      <c r="G262" s="46"/>
      <c r="H262" s="26" t="s">
        <v>642</v>
      </c>
      <c r="I262" s="7" t="s">
        <v>1053</v>
      </c>
      <c r="J262" s="8" t="s">
        <v>998</v>
      </c>
      <c r="K262" s="9" t="s">
        <v>753</v>
      </c>
      <c r="L262" s="27">
        <v>2243.1999999999998</v>
      </c>
      <c r="M262" s="46"/>
    </row>
    <row r="263" spans="1:13" s="3" customFormat="1" ht="12.75" hidden="1">
      <c r="A263" s="46"/>
      <c r="B263" s="6"/>
      <c r="C263" s="7"/>
      <c r="D263" s="20"/>
      <c r="E263" s="9"/>
      <c r="F263" s="17"/>
      <c r="G263" s="46"/>
      <c r="H263" s="26"/>
      <c r="I263" s="7"/>
      <c r="J263" s="8"/>
      <c r="K263" s="9"/>
      <c r="L263" s="27"/>
      <c r="M263" s="46"/>
    </row>
    <row r="264" spans="1:13" s="3" customFormat="1" ht="12.75" hidden="1">
      <c r="A264" s="46"/>
      <c r="B264" s="6"/>
      <c r="C264" s="7"/>
      <c r="D264" s="20"/>
      <c r="E264" s="9"/>
      <c r="F264" s="17"/>
      <c r="G264" s="46"/>
      <c r="H264" s="26"/>
      <c r="I264" s="7"/>
      <c r="J264" s="8"/>
      <c r="K264" s="9"/>
      <c r="L264" s="27"/>
      <c r="M264" s="46"/>
    </row>
    <row r="265" spans="1:13" s="3" customFormat="1" ht="12.75" hidden="1">
      <c r="A265" s="46"/>
      <c r="B265" s="6"/>
      <c r="C265" s="7"/>
      <c r="D265" s="20"/>
      <c r="E265" s="9"/>
      <c r="F265" s="17"/>
      <c r="G265" s="46"/>
      <c r="H265" s="26"/>
      <c r="I265" s="7"/>
      <c r="J265" s="8"/>
      <c r="K265" s="9"/>
      <c r="L265" s="27"/>
      <c r="M265" s="46"/>
    </row>
    <row r="266" spans="1:13" s="3" customFormat="1" ht="12.75" hidden="1">
      <c r="A266" s="46"/>
      <c r="B266" s="6"/>
      <c r="C266" s="7"/>
      <c r="D266" s="21"/>
      <c r="E266" s="9"/>
      <c r="F266" s="17"/>
      <c r="G266" s="46"/>
      <c r="H266" s="26"/>
      <c r="I266" s="7"/>
      <c r="J266" s="7"/>
      <c r="K266" s="9"/>
      <c r="L266" s="27"/>
      <c r="M266" s="46"/>
    </row>
    <row r="267" spans="1:13" s="3" customFormat="1" ht="12.75" hidden="1">
      <c r="A267" s="46"/>
      <c r="B267" s="6"/>
      <c r="C267" s="7"/>
      <c r="D267" s="21"/>
      <c r="E267" s="9"/>
      <c r="F267" s="17"/>
      <c r="G267" s="46"/>
      <c r="H267" s="26"/>
      <c r="I267" s="7"/>
      <c r="J267" s="7"/>
      <c r="K267" s="9"/>
      <c r="L267" s="27"/>
      <c r="M267" s="46"/>
    </row>
    <row r="268" spans="1:13" s="3" customFormat="1" ht="12.75" hidden="1">
      <c r="A268" s="46"/>
      <c r="B268" s="6"/>
      <c r="C268" s="7"/>
      <c r="D268" s="21"/>
      <c r="E268" s="9"/>
      <c r="F268" s="17"/>
      <c r="G268" s="46"/>
      <c r="H268" s="26"/>
      <c r="I268" s="7"/>
      <c r="J268" s="7"/>
      <c r="K268" s="9"/>
      <c r="L268" s="27"/>
      <c r="M268" s="46"/>
    </row>
    <row r="269" spans="1:13" s="3" customFormat="1" ht="12.75" hidden="1">
      <c r="A269" s="46"/>
      <c r="B269" s="6"/>
      <c r="C269" s="7"/>
      <c r="D269" s="21"/>
      <c r="E269" s="9"/>
      <c r="F269" s="17"/>
      <c r="G269" s="46"/>
      <c r="H269" s="26"/>
      <c r="I269" s="7"/>
      <c r="J269" s="7"/>
      <c r="K269" s="9"/>
      <c r="L269" s="27"/>
      <c r="M269" s="46"/>
    </row>
    <row r="270" spans="1:13" s="3" customFormat="1" ht="12.75" hidden="1">
      <c r="A270" s="46"/>
      <c r="B270" s="6"/>
      <c r="C270" s="7"/>
      <c r="D270" s="21"/>
      <c r="E270" s="9"/>
      <c r="F270" s="17"/>
      <c r="G270" s="46"/>
      <c r="H270" s="26"/>
      <c r="I270" s="7"/>
      <c r="J270" s="7"/>
      <c r="K270" s="9"/>
      <c r="L270" s="27"/>
      <c r="M270" s="46"/>
    </row>
    <row r="271" spans="1:13" s="3" customFormat="1" ht="13.5" hidden="1" thickBot="1">
      <c r="A271" s="46"/>
      <c r="B271" s="19"/>
      <c r="C271" s="10"/>
      <c r="D271" s="22"/>
      <c r="E271" s="11"/>
      <c r="F271" s="18"/>
      <c r="G271" s="46"/>
      <c r="H271" s="28"/>
      <c r="I271" s="29"/>
      <c r="J271" s="29"/>
      <c r="K271" s="30"/>
      <c r="L271" s="31"/>
      <c r="M271" s="46"/>
    </row>
    <row r="272" spans="1:13" s="3" customFormat="1" ht="6.75" customHeight="1" thickTop="1">
      <c r="A272" s="46"/>
      <c r="B272" s="47"/>
      <c r="C272" s="47"/>
      <c r="D272" s="47"/>
      <c r="E272" s="47"/>
      <c r="F272" s="47"/>
      <c r="G272" s="46"/>
      <c r="H272" s="48"/>
      <c r="I272" s="48"/>
      <c r="J272" s="48"/>
      <c r="K272" s="48"/>
      <c r="L272" s="48"/>
      <c r="M272" s="46"/>
    </row>
    <row r="273" spans="1:14" s="3" customFormat="1" ht="22.5" customHeight="1" thickBot="1">
      <c r="A273" s="35"/>
      <c r="B273" s="195" t="s">
        <v>914</v>
      </c>
      <c r="C273" s="193"/>
      <c r="D273" s="193" t="s">
        <v>724</v>
      </c>
      <c r="E273" s="902" t="s">
        <v>916</v>
      </c>
      <c r="F273" s="902"/>
      <c r="G273" s="42"/>
      <c r="H273" s="193" t="s">
        <v>775</v>
      </c>
      <c r="I273" s="193"/>
      <c r="J273" s="193" t="s">
        <v>724</v>
      </c>
      <c r="K273" s="902" t="s">
        <v>915</v>
      </c>
      <c r="L273" s="902"/>
      <c r="M273" s="46"/>
    </row>
    <row r="274" spans="1:14" s="3" customFormat="1" ht="10.5" customHeight="1" thickTop="1" thickBot="1">
      <c r="A274" s="35"/>
      <c r="B274" s="930" t="s">
        <v>906</v>
      </c>
      <c r="C274" s="931"/>
      <c r="D274" s="45"/>
      <c r="E274" s="45"/>
      <c r="F274" s="45"/>
      <c r="G274" s="35"/>
      <c r="H274" s="924" t="s">
        <v>722</v>
      </c>
      <c r="I274" s="925"/>
      <c r="J274" s="45"/>
      <c r="K274" s="45"/>
      <c r="L274" s="45"/>
      <c r="M274" s="46"/>
    </row>
    <row r="275" spans="1:14" s="3" customFormat="1" ht="16.5" thickTop="1" thickBot="1">
      <c r="A275" s="46"/>
      <c r="B275" s="932"/>
      <c r="C275" s="933"/>
      <c r="D275" s="58"/>
      <c r="E275" s="59" t="s">
        <v>647</v>
      </c>
      <c r="F275" s="60">
        <f>COUNTA(D277:D296)</f>
        <v>5</v>
      </c>
      <c r="G275" s="46"/>
      <c r="H275" s="926"/>
      <c r="I275" s="927"/>
      <c r="J275" s="32"/>
      <c r="K275" s="33" t="s">
        <v>647</v>
      </c>
      <c r="L275" s="34">
        <f>COUNTA(J277:J296)</f>
        <v>9</v>
      </c>
      <c r="M275" s="46"/>
    </row>
    <row r="276" spans="1:14" s="3" customFormat="1">
      <c r="A276" s="46"/>
      <c r="B276" s="61" t="s">
        <v>628</v>
      </c>
      <c r="C276" s="4" t="s">
        <v>624</v>
      </c>
      <c r="D276" s="4" t="s">
        <v>625</v>
      </c>
      <c r="E276" s="4" t="s">
        <v>1588</v>
      </c>
      <c r="F276" s="62" t="s">
        <v>646</v>
      </c>
      <c r="G276" s="46"/>
      <c r="H276" s="24" t="s">
        <v>628</v>
      </c>
      <c r="I276" s="23" t="s">
        <v>624</v>
      </c>
      <c r="J276" s="4" t="s">
        <v>625</v>
      </c>
      <c r="K276" s="4" t="s">
        <v>1588</v>
      </c>
      <c r="L276" s="25" t="s">
        <v>646</v>
      </c>
      <c r="M276" s="46"/>
    </row>
    <row r="277" spans="1:14" s="3" customFormat="1">
      <c r="A277" s="46"/>
      <c r="B277" s="97" t="s">
        <v>632</v>
      </c>
      <c r="C277" s="83" t="s">
        <v>866</v>
      </c>
      <c r="D277" s="84" t="s">
        <v>1300</v>
      </c>
      <c r="E277" s="85" t="s">
        <v>885</v>
      </c>
      <c r="F277" s="311">
        <v>2.3559027777777772E-2</v>
      </c>
      <c r="G277" s="285"/>
      <c r="H277" s="100" t="s">
        <v>632</v>
      </c>
      <c r="I277" s="83" t="s">
        <v>1079</v>
      </c>
      <c r="J277" s="84" t="s">
        <v>1080</v>
      </c>
      <c r="K277" s="85" t="s">
        <v>753</v>
      </c>
      <c r="L277" s="281">
        <v>2.0424768518518519E-2</v>
      </c>
      <c r="M277" s="46"/>
      <c r="N277" s="286"/>
    </row>
    <row r="278" spans="1:14" s="3" customFormat="1">
      <c r="A278" s="46"/>
      <c r="B278" s="98" t="s">
        <v>633</v>
      </c>
      <c r="C278" s="88" t="s">
        <v>744</v>
      </c>
      <c r="D278" s="89" t="s">
        <v>1085</v>
      </c>
      <c r="E278" s="90" t="s">
        <v>948</v>
      </c>
      <c r="F278" s="312">
        <v>2.6150462962962962E-2</v>
      </c>
      <c r="G278" s="285"/>
      <c r="H278" s="102" t="s">
        <v>633</v>
      </c>
      <c r="I278" s="88" t="s">
        <v>669</v>
      </c>
      <c r="J278" s="89" t="s">
        <v>729</v>
      </c>
      <c r="K278" s="90" t="s">
        <v>730</v>
      </c>
      <c r="L278" s="282">
        <v>2.0750000000000001E-2</v>
      </c>
      <c r="M278" s="46"/>
      <c r="N278" s="286"/>
    </row>
    <row r="279" spans="1:14" s="3" customFormat="1">
      <c r="A279" s="46"/>
      <c r="B279" s="99" t="s">
        <v>634</v>
      </c>
      <c r="C279" s="93" t="s">
        <v>790</v>
      </c>
      <c r="D279" s="94" t="s">
        <v>994</v>
      </c>
      <c r="E279" s="95" t="s">
        <v>663</v>
      </c>
      <c r="F279" s="313">
        <v>2.7120370370370375E-2</v>
      </c>
      <c r="G279" s="285"/>
      <c r="H279" s="104" t="s">
        <v>634</v>
      </c>
      <c r="I279" s="93" t="s">
        <v>1439</v>
      </c>
      <c r="J279" s="94" t="s">
        <v>892</v>
      </c>
      <c r="K279" s="95" t="s">
        <v>663</v>
      </c>
      <c r="L279" s="283">
        <v>2.3293981481481485E-2</v>
      </c>
      <c r="M279" s="46"/>
      <c r="N279" s="286"/>
    </row>
    <row r="280" spans="1:14" s="3" customFormat="1" ht="12.75">
      <c r="A280" s="46"/>
      <c r="B280" s="63" t="s">
        <v>635</v>
      </c>
      <c r="C280" s="7" t="s">
        <v>1079</v>
      </c>
      <c r="D280" s="20" t="s">
        <v>1587</v>
      </c>
      <c r="E280" s="9" t="s">
        <v>753</v>
      </c>
      <c r="F280" s="64">
        <v>2474</v>
      </c>
      <c r="G280" s="46"/>
      <c r="H280" s="26" t="s">
        <v>635</v>
      </c>
      <c r="I280" s="7" t="s">
        <v>669</v>
      </c>
      <c r="J280" s="8" t="s">
        <v>1082</v>
      </c>
      <c r="K280" s="9" t="s">
        <v>753</v>
      </c>
      <c r="L280" s="27">
        <v>2072.6999999999998</v>
      </c>
      <c r="M280" s="46"/>
    </row>
    <row r="281" spans="1:14" s="3" customFormat="1" ht="12.75">
      <c r="A281" s="46"/>
      <c r="B281" s="63" t="s">
        <v>636</v>
      </c>
      <c r="C281" s="7" t="s">
        <v>735</v>
      </c>
      <c r="D281" s="20" t="s">
        <v>1086</v>
      </c>
      <c r="E281" s="9" t="s">
        <v>936</v>
      </c>
      <c r="F281" s="64">
        <v>2652.4</v>
      </c>
      <c r="G281" s="46"/>
      <c r="H281" s="26" t="s">
        <v>636</v>
      </c>
      <c r="I281" s="7" t="s">
        <v>669</v>
      </c>
      <c r="J281" s="8" t="s">
        <v>728</v>
      </c>
      <c r="K281" s="9" t="s">
        <v>663</v>
      </c>
      <c r="L281" s="27">
        <v>2123.1999999999998</v>
      </c>
      <c r="M281" s="46"/>
    </row>
    <row r="282" spans="1:14" s="3" customFormat="1" ht="12.75">
      <c r="A282" s="46"/>
      <c r="B282" s="63"/>
      <c r="C282" s="7"/>
      <c r="D282" s="20"/>
      <c r="E282" s="9"/>
      <c r="F282" s="64"/>
      <c r="G282" s="46"/>
      <c r="H282" s="26" t="s">
        <v>637</v>
      </c>
      <c r="I282" s="7" t="s">
        <v>1068</v>
      </c>
      <c r="J282" s="8" t="s">
        <v>1589</v>
      </c>
      <c r="K282" s="9" t="s">
        <v>663</v>
      </c>
      <c r="L282" s="27">
        <v>2182.1999999999998</v>
      </c>
      <c r="M282" s="46"/>
    </row>
    <row r="283" spans="1:14" s="3" customFormat="1" ht="12.75">
      <c r="A283" s="46"/>
      <c r="B283" s="63"/>
      <c r="C283" s="7"/>
      <c r="D283" s="20"/>
      <c r="E283" s="9"/>
      <c r="F283" s="64"/>
      <c r="G283" s="46"/>
      <c r="H283" s="26" t="s">
        <v>638</v>
      </c>
      <c r="I283" s="7" t="s">
        <v>1053</v>
      </c>
      <c r="J283" s="8" t="s">
        <v>1440</v>
      </c>
      <c r="K283" s="9" t="s">
        <v>935</v>
      </c>
      <c r="L283" s="27">
        <v>2295.4</v>
      </c>
      <c r="M283" s="46"/>
    </row>
    <row r="284" spans="1:14" s="3" customFormat="1" ht="12.75">
      <c r="A284" s="46"/>
      <c r="B284" s="63"/>
      <c r="C284" s="7"/>
      <c r="D284" s="20"/>
      <c r="E284" s="9"/>
      <c r="F284" s="64"/>
      <c r="G284" s="46"/>
      <c r="H284" s="26" t="s">
        <v>639</v>
      </c>
      <c r="I284" s="7" t="s">
        <v>1294</v>
      </c>
      <c r="J284" s="8" t="s">
        <v>1298</v>
      </c>
      <c r="K284" s="9" t="s">
        <v>1591</v>
      </c>
      <c r="L284" s="27">
        <v>2420.1999999999998</v>
      </c>
      <c r="M284" s="46"/>
    </row>
    <row r="285" spans="1:14" s="3" customFormat="1" ht="13.5" thickBot="1">
      <c r="A285" s="46"/>
      <c r="B285" s="63"/>
      <c r="C285" s="7"/>
      <c r="D285" s="20"/>
      <c r="E285" s="9"/>
      <c r="F285" s="64"/>
      <c r="G285" s="46"/>
      <c r="H285" s="26" t="s">
        <v>640</v>
      </c>
      <c r="I285" s="7" t="s">
        <v>731</v>
      </c>
      <c r="J285" s="8" t="s">
        <v>1590</v>
      </c>
      <c r="K285" s="9" t="s">
        <v>939</v>
      </c>
      <c r="L285" s="27">
        <v>2449.1999999999998</v>
      </c>
      <c r="M285" s="46"/>
    </row>
    <row r="286" spans="1:14" s="3" customFormat="1" ht="12.75" hidden="1">
      <c r="A286" s="46"/>
      <c r="B286" s="63"/>
      <c r="C286" s="7"/>
      <c r="D286" s="20"/>
      <c r="E286" s="9"/>
      <c r="F286" s="64"/>
      <c r="G286" s="46"/>
      <c r="H286" s="26"/>
      <c r="I286" s="7"/>
      <c r="J286" s="8"/>
      <c r="K286" s="9"/>
      <c r="L286" s="27"/>
      <c r="M286" s="46"/>
    </row>
    <row r="287" spans="1:14" s="3" customFormat="1" ht="12.75" hidden="1">
      <c r="A287" s="46"/>
      <c r="B287" s="63"/>
      <c r="C287" s="7"/>
      <c r="D287" s="20"/>
      <c r="E287" s="9"/>
      <c r="F287" s="64"/>
      <c r="G287" s="46"/>
      <c r="H287" s="26"/>
      <c r="I287" s="7"/>
      <c r="J287" s="8"/>
      <c r="K287" s="9"/>
      <c r="L287" s="27"/>
      <c r="M287" s="46"/>
    </row>
    <row r="288" spans="1:14" s="3" customFormat="1" ht="12.75" hidden="1">
      <c r="A288" s="46"/>
      <c r="B288" s="63"/>
      <c r="C288" s="7"/>
      <c r="D288" s="20"/>
      <c r="E288" s="9"/>
      <c r="F288" s="64"/>
      <c r="G288" s="46"/>
      <c r="H288" s="26"/>
      <c r="I288" s="7"/>
      <c r="J288" s="8"/>
      <c r="K288" s="9"/>
      <c r="L288" s="27"/>
      <c r="M288" s="46"/>
    </row>
    <row r="289" spans="1:13" s="3" customFormat="1" ht="12.75" hidden="1">
      <c r="A289" s="46"/>
      <c r="B289" s="63"/>
      <c r="C289" s="7"/>
      <c r="D289" s="20"/>
      <c r="E289" s="9"/>
      <c r="F289" s="64"/>
      <c r="G289" s="46"/>
      <c r="H289" s="26"/>
      <c r="I289" s="7"/>
      <c r="J289" s="8"/>
      <c r="K289" s="9"/>
      <c r="L289" s="27"/>
      <c r="M289" s="46"/>
    </row>
    <row r="290" spans="1:13" s="3" customFormat="1" ht="12.75" hidden="1">
      <c r="A290" s="46"/>
      <c r="B290" s="63"/>
      <c r="C290" s="7"/>
      <c r="D290" s="20"/>
      <c r="E290" s="9"/>
      <c r="F290" s="64"/>
      <c r="G290" s="46"/>
      <c r="H290" s="26"/>
      <c r="I290" s="7"/>
      <c r="J290" s="8"/>
      <c r="K290" s="9"/>
      <c r="L290" s="27"/>
      <c r="M290" s="46"/>
    </row>
    <row r="291" spans="1:13" s="3" customFormat="1" ht="12.75" hidden="1">
      <c r="A291" s="46"/>
      <c r="B291" s="63"/>
      <c r="C291" s="7"/>
      <c r="D291" s="21"/>
      <c r="E291" s="9"/>
      <c r="F291" s="64"/>
      <c r="G291" s="46"/>
      <c r="H291" s="26"/>
      <c r="I291" s="7"/>
      <c r="J291" s="7"/>
      <c r="K291" s="9"/>
      <c r="L291" s="27"/>
      <c r="M291" s="46"/>
    </row>
    <row r="292" spans="1:13" s="3" customFormat="1" ht="12.75" hidden="1">
      <c r="A292" s="46"/>
      <c r="B292" s="63"/>
      <c r="C292" s="7"/>
      <c r="D292" s="21"/>
      <c r="E292" s="9"/>
      <c r="F292" s="64"/>
      <c r="G292" s="46"/>
      <c r="H292" s="26"/>
      <c r="I292" s="7"/>
      <c r="J292" s="7"/>
      <c r="K292" s="9"/>
      <c r="L292" s="27"/>
      <c r="M292" s="46"/>
    </row>
    <row r="293" spans="1:13" s="3" customFormat="1" ht="12.75" hidden="1">
      <c r="A293" s="46"/>
      <c r="B293" s="63"/>
      <c r="C293" s="7"/>
      <c r="D293" s="21"/>
      <c r="E293" s="9"/>
      <c r="F293" s="64"/>
      <c r="G293" s="46"/>
      <c r="H293" s="26"/>
      <c r="I293" s="7"/>
      <c r="J293" s="7"/>
      <c r="K293" s="9"/>
      <c r="L293" s="27"/>
      <c r="M293" s="46"/>
    </row>
    <row r="294" spans="1:13" s="3" customFormat="1" ht="12.75" hidden="1">
      <c r="A294" s="46"/>
      <c r="B294" s="63"/>
      <c r="C294" s="7"/>
      <c r="D294" s="21"/>
      <c r="E294" s="9"/>
      <c r="F294" s="64"/>
      <c r="G294" s="46"/>
      <c r="H294" s="26"/>
      <c r="I294" s="7"/>
      <c r="J294" s="7"/>
      <c r="K294" s="9"/>
      <c r="L294" s="27"/>
      <c r="M294" s="46"/>
    </row>
    <row r="295" spans="1:13" s="3" customFormat="1" ht="12.75" hidden="1">
      <c r="A295" s="46"/>
      <c r="B295" s="63"/>
      <c r="C295" s="7"/>
      <c r="D295" s="21"/>
      <c r="E295" s="9"/>
      <c r="F295" s="64"/>
      <c r="G295" s="46"/>
      <c r="H295" s="26"/>
      <c r="I295" s="7"/>
      <c r="J295" s="7"/>
      <c r="K295" s="9"/>
      <c r="L295" s="27"/>
      <c r="M295" s="46"/>
    </row>
    <row r="296" spans="1:13" s="3" customFormat="1" ht="13.5" hidden="1" thickBot="1">
      <c r="A296" s="46"/>
      <c r="B296" s="65"/>
      <c r="C296" s="66"/>
      <c r="D296" s="67"/>
      <c r="E296" s="68"/>
      <c r="F296" s="69"/>
      <c r="G296" s="46"/>
      <c r="H296" s="28"/>
      <c r="I296" s="29"/>
      <c r="J296" s="29"/>
      <c r="K296" s="30"/>
      <c r="L296" s="31"/>
      <c r="M296" s="46"/>
    </row>
    <row r="297" spans="1:13" s="3" customFormat="1" ht="8.25" customHeight="1" thickTop="1">
      <c r="A297" s="46"/>
      <c r="B297" s="70"/>
      <c r="C297" s="70"/>
      <c r="D297" s="70"/>
      <c r="E297" s="70"/>
      <c r="F297" s="70"/>
      <c r="G297" s="46"/>
      <c r="H297" s="48"/>
      <c r="I297" s="48"/>
      <c r="J297" s="48"/>
      <c r="K297" s="48"/>
      <c r="L297" s="48"/>
      <c r="M297" s="46"/>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273:L273"/>
    <mergeCell ref="E273:F273"/>
    <mergeCell ref="F248:I248"/>
    <mergeCell ref="H249:I250"/>
    <mergeCell ref="B199:C200"/>
    <mergeCell ref="H199:I200"/>
    <mergeCell ref="B274:C275"/>
    <mergeCell ref="H274:I275"/>
    <mergeCell ref="B249:C250"/>
    <mergeCell ref="B198:C198"/>
    <mergeCell ref="F198:I198"/>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A1:M1"/>
    <mergeCell ref="F4:G5"/>
    <mergeCell ref="F6:G7"/>
    <mergeCell ref="B34:C34"/>
    <mergeCell ref="F34:I34"/>
    <mergeCell ref="F9:I9"/>
    <mergeCell ref="B10:C11"/>
    <mergeCell ref="K9:L9"/>
    <mergeCell ref="K34:L34"/>
    <mergeCell ref="B9:C9"/>
    <mergeCell ref="B72:C73"/>
    <mergeCell ref="H72:I73"/>
    <mergeCell ref="B116:C116"/>
    <mergeCell ref="B117:C118"/>
    <mergeCell ref="H117:I118"/>
    <mergeCell ref="F116:I116"/>
    <mergeCell ref="K71:L71"/>
    <mergeCell ref="H35:I36"/>
    <mergeCell ref="B71:C71"/>
    <mergeCell ref="F71:I71"/>
    <mergeCell ref="H10:I11"/>
    <mergeCell ref="B35:C36"/>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topLeftCell="A2" workbookViewId="0">
      <selection activeCell="N1" sqref="N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05" t="s">
        <v>1653</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37002</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f>statistika!K33</f>
        <v>224</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2</v>
      </c>
      <c r="G12" s="46"/>
      <c r="H12" s="926"/>
      <c r="I12" s="927"/>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1665</v>
      </c>
      <c r="D14" s="84" t="s">
        <v>1673</v>
      </c>
      <c r="E14" s="85" t="s">
        <v>659</v>
      </c>
      <c r="F14" s="223">
        <v>40.799999999999997</v>
      </c>
      <c r="G14" s="46"/>
      <c r="H14" s="100" t="s">
        <v>632</v>
      </c>
      <c r="I14" s="83" t="s">
        <v>1654</v>
      </c>
      <c r="J14" s="84" t="s">
        <v>1655</v>
      </c>
      <c r="K14" s="85" t="s">
        <v>631</v>
      </c>
      <c r="L14" s="234">
        <v>27.9</v>
      </c>
      <c r="M14" s="46"/>
    </row>
    <row r="15" spans="1:13" s="3" customFormat="1">
      <c r="A15" s="46"/>
      <c r="B15" s="87" t="s">
        <v>633</v>
      </c>
      <c r="C15" s="88" t="s">
        <v>1676</v>
      </c>
      <c r="D15" s="89" t="s">
        <v>1677</v>
      </c>
      <c r="E15" s="90" t="s">
        <v>679</v>
      </c>
      <c r="F15" s="224">
        <v>48.5</v>
      </c>
      <c r="G15" s="46"/>
      <c r="H15" s="102" t="s">
        <v>633</v>
      </c>
      <c r="I15" s="88" t="s">
        <v>1656</v>
      </c>
      <c r="J15" s="89" t="s">
        <v>1657</v>
      </c>
      <c r="K15" s="90" t="s">
        <v>631</v>
      </c>
      <c r="L15" s="235">
        <v>29.1</v>
      </c>
      <c r="M15" s="46"/>
    </row>
    <row r="16" spans="1:13" s="3" customFormat="1">
      <c r="A16" s="46"/>
      <c r="B16" s="92"/>
      <c r="C16" s="93"/>
      <c r="D16" s="94"/>
      <c r="E16" s="95"/>
      <c r="F16" s="225"/>
      <c r="G16" s="46"/>
      <c r="H16" s="104" t="s">
        <v>634</v>
      </c>
      <c r="I16" s="93" t="s">
        <v>1658</v>
      </c>
      <c r="J16" s="94" t="s">
        <v>1659</v>
      </c>
      <c r="K16" s="95" t="s">
        <v>631</v>
      </c>
      <c r="L16" s="236">
        <v>32.799999999999997</v>
      </c>
      <c r="M16" s="46"/>
    </row>
    <row r="17" spans="1:13" s="3" customFormat="1">
      <c r="A17" s="46"/>
      <c r="B17" s="188"/>
      <c r="C17" s="7"/>
      <c r="D17" s="8"/>
      <c r="E17" s="9"/>
      <c r="F17" s="226"/>
      <c r="G17" s="46"/>
      <c r="H17" s="26" t="s">
        <v>635</v>
      </c>
      <c r="I17" s="7" t="s">
        <v>1660</v>
      </c>
      <c r="J17" s="8" t="s">
        <v>1661</v>
      </c>
      <c r="K17" s="9" t="s">
        <v>1675</v>
      </c>
      <c r="L17" s="237">
        <v>34.700000000000003</v>
      </c>
      <c r="M17" s="46"/>
    </row>
    <row r="18" spans="1:13" s="3" customFormat="1">
      <c r="A18" s="46"/>
      <c r="B18" s="188"/>
      <c r="C18" s="7"/>
      <c r="D18" s="8"/>
      <c r="E18" s="9"/>
      <c r="F18" s="226"/>
      <c r="G18" s="46"/>
      <c r="H18" s="26" t="s">
        <v>636</v>
      </c>
      <c r="I18" s="7" t="s">
        <v>1662</v>
      </c>
      <c r="J18" s="8" t="s">
        <v>1663</v>
      </c>
      <c r="K18" s="9" t="s">
        <v>631</v>
      </c>
      <c r="L18" s="237">
        <v>35.700000000000003</v>
      </c>
      <c r="M18" s="46"/>
    </row>
    <row r="19" spans="1:13" s="3" customFormat="1">
      <c r="A19" s="46"/>
      <c r="B19" s="188"/>
      <c r="C19" s="7"/>
      <c r="D19" s="8"/>
      <c r="E19" s="9"/>
      <c r="F19" s="226"/>
      <c r="G19" s="46"/>
      <c r="H19" s="26" t="s">
        <v>637</v>
      </c>
      <c r="I19" s="7" t="s">
        <v>1664</v>
      </c>
      <c r="J19" s="8" t="s">
        <v>1659</v>
      </c>
      <c r="K19" s="9" t="s">
        <v>631</v>
      </c>
      <c r="L19" s="237">
        <v>43.3</v>
      </c>
      <c r="M19" s="46"/>
    </row>
    <row r="20" spans="1:13" s="3" customFormat="1" ht="12.75" thickBot="1">
      <c r="A20" s="46"/>
      <c r="B20" s="188"/>
      <c r="C20" s="7"/>
      <c r="D20" s="8"/>
      <c r="E20" s="9"/>
      <c r="F20" s="226"/>
      <c r="G20" s="46"/>
      <c r="H20" s="26" t="s">
        <v>638</v>
      </c>
      <c r="I20" s="7" t="s">
        <v>982</v>
      </c>
      <c r="J20" s="8" t="s">
        <v>1674</v>
      </c>
      <c r="K20" s="9" t="s">
        <v>631</v>
      </c>
      <c r="L20" s="237">
        <v>47.9</v>
      </c>
      <c r="M20" s="46"/>
    </row>
    <row r="21" spans="1:13" s="3" customFormat="1" hidden="1">
      <c r="A21" s="46"/>
      <c r="B21" s="188"/>
      <c r="C21" s="7"/>
      <c r="D21" s="8"/>
      <c r="E21" s="9"/>
      <c r="F21" s="226"/>
      <c r="G21" s="46"/>
      <c r="H21" s="26"/>
      <c r="I21" s="7"/>
      <c r="J21" s="8"/>
      <c r="K21" s="9"/>
      <c r="L21" s="237"/>
      <c r="M21" s="46"/>
    </row>
    <row r="22" spans="1:13" s="3" customFormat="1" ht="12.75" hidden="1">
      <c r="A22" s="46"/>
      <c r="B22" s="6"/>
      <c r="C22" s="7"/>
      <c r="D22" s="20"/>
      <c r="E22" s="9"/>
      <c r="F22" s="226"/>
      <c r="G22" s="46"/>
      <c r="H22" s="26"/>
      <c r="I22" s="7"/>
      <c r="J22" s="8"/>
      <c r="K22" s="9"/>
      <c r="L22" s="237"/>
      <c r="M22" s="46"/>
    </row>
    <row r="23" spans="1:13" s="3" customFormat="1" ht="12.75" hidden="1">
      <c r="A23" s="46"/>
      <c r="B23" s="6"/>
      <c r="C23" s="7"/>
      <c r="D23" s="20"/>
      <c r="E23" s="9"/>
      <c r="F23" s="226"/>
      <c r="G23" s="46"/>
      <c r="H23" s="26"/>
      <c r="I23" s="7"/>
      <c r="J23" s="8"/>
      <c r="K23" s="9"/>
      <c r="L23" s="237"/>
      <c r="M23" s="46"/>
    </row>
    <row r="24" spans="1:13" s="3" customFormat="1" ht="12.75" hidden="1">
      <c r="A24" s="46"/>
      <c r="B24" s="6"/>
      <c r="C24" s="7"/>
      <c r="D24" s="20"/>
      <c r="E24" s="9"/>
      <c r="F24" s="226"/>
      <c r="G24" s="46"/>
      <c r="H24" s="26"/>
      <c r="I24" s="7"/>
      <c r="J24" s="8"/>
      <c r="K24" s="9"/>
      <c r="L24" s="237"/>
      <c r="M24" s="46"/>
    </row>
    <row r="25" spans="1:13" s="3" customFormat="1" ht="12.75" hidden="1">
      <c r="A25" s="46"/>
      <c r="B25" s="6"/>
      <c r="C25" s="7"/>
      <c r="D25" s="20"/>
      <c r="E25" s="9"/>
      <c r="F25" s="226"/>
      <c r="G25" s="46"/>
      <c r="H25" s="26"/>
      <c r="I25" s="7"/>
      <c r="J25" s="8"/>
      <c r="K25" s="9"/>
      <c r="L25" s="237"/>
      <c r="M25" s="46"/>
    </row>
    <row r="26" spans="1:13" s="3" customFormat="1" ht="12.75" hidden="1">
      <c r="A26" s="46"/>
      <c r="B26" s="6"/>
      <c r="C26" s="7"/>
      <c r="D26" s="20"/>
      <c r="E26" s="9"/>
      <c r="F26" s="226"/>
      <c r="G26" s="46"/>
      <c r="H26" s="26"/>
      <c r="I26" s="7"/>
      <c r="J26" s="8"/>
      <c r="K26" s="9"/>
      <c r="L26" s="237"/>
      <c r="M26" s="46"/>
    </row>
    <row r="27" spans="1:13" s="3" customFormat="1" ht="12.75" hidden="1">
      <c r="A27" s="46"/>
      <c r="B27" s="6"/>
      <c r="C27" s="7"/>
      <c r="D27" s="20"/>
      <c r="E27" s="9"/>
      <c r="F27" s="226"/>
      <c r="G27" s="46"/>
      <c r="H27" s="26"/>
      <c r="I27" s="7"/>
      <c r="J27" s="8"/>
      <c r="K27" s="9"/>
      <c r="L27" s="237"/>
      <c r="M27" s="46"/>
    </row>
    <row r="28" spans="1:13" s="3" customFormat="1" ht="12.75" hidden="1">
      <c r="A28" s="46"/>
      <c r="B28" s="6"/>
      <c r="C28" s="7"/>
      <c r="D28" s="21"/>
      <c r="E28" s="9"/>
      <c r="F28" s="226"/>
      <c r="G28" s="46"/>
      <c r="H28" s="26"/>
      <c r="I28" s="7"/>
      <c r="J28" s="7"/>
      <c r="K28" s="9"/>
      <c r="L28" s="237"/>
      <c r="M28" s="46"/>
    </row>
    <row r="29" spans="1:13" s="3" customFormat="1" ht="12.75" hidden="1">
      <c r="A29" s="46"/>
      <c r="B29" s="6"/>
      <c r="C29" s="7"/>
      <c r="D29" s="21"/>
      <c r="E29" s="9"/>
      <c r="F29" s="226"/>
      <c r="G29" s="46"/>
      <c r="H29" s="26"/>
      <c r="I29" s="7"/>
      <c r="J29" s="7"/>
      <c r="K29" s="9"/>
      <c r="L29" s="237"/>
      <c r="M29" s="46"/>
    </row>
    <row r="30" spans="1:13" s="3" customFormat="1" ht="12.75" hidden="1">
      <c r="A30" s="46"/>
      <c r="B30" s="6"/>
      <c r="C30" s="7"/>
      <c r="D30" s="21"/>
      <c r="E30" s="9"/>
      <c r="F30" s="226"/>
      <c r="G30" s="46"/>
      <c r="H30" s="26"/>
      <c r="I30" s="7"/>
      <c r="J30" s="7"/>
      <c r="K30" s="9"/>
      <c r="L30" s="237"/>
      <c r="M30" s="46"/>
    </row>
    <row r="31" spans="1:13" s="3" customFormat="1" ht="12.75" hidden="1">
      <c r="A31" s="46"/>
      <c r="B31" s="6"/>
      <c r="C31" s="7"/>
      <c r="D31" s="21"/>
      <c r="E31" s="9"/>
      <c r="F31" s="226"/>
      <c r="G31" s="46"/>
      <c r="H31" s="26"/>
      <c r="I31" s="7"/>
      <c r="J31" s="7"/>
      <c r="K31" s="9"/>
      <c r="L31" s="237"/>
      <c r="M31" s="46"/>
    </row>
    <row r="32" spans="1:13" s="3" customFormat="1" ht="12.75" hidden="1">
      <c r="A32" s="46"/>
      <c r="B32" s="6"/>
      <c r="C32" s="7"/>
      <c r="D32" s="21"/>
      <c r="E32" s="9"/>
      <c r="F32" s="226"/>
      <c r="G32" s="46"/>
      <c r="H32" s="26"/>
      <c r="I32" s="7"/>
      <c r="J32" s="7"/>
      <c r="K32" s="9"/>
      <c r="L32" s="237"/>
      <c r="M32" s="46"/>
    </row>
    <row r="33" spans="1:13" s="3" customFormat="1" ht="13.5" hidden="1" thickBot="1">
      <c r="A33" s="46"/>
      <c r="B33" s="19"/>
      <c r="C33" s="10"/>
      <c r="D33" s="22"/>
      <c r="E33" s="11"/>
      <c r="F33" s="227"/>
      <c r="G33" s="46"/>
      <c r="H33" s="26"/>
      <c r="I33" s="29"/>
      <c r="J33" s="29"/>
      <c r="K33" s="30"/>
      <c r="L33" s="238"/>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8</v>
      </c>
      <c r="G37" s="46"/>
      <c r="H37" s="926"/>
      <c r="I37" s="927"/>
      <c r="J37" s="32"/>
      <c r="K37" s="33" t="s">
        <v>647</v>
      </c>
      <c r="L37" s="34">
        <f>COUNTA(J39:J70)</f>
        <v>22</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1678</v>
      </c>
      <c r="D39" s="84" t="s">
        <v>3026</v>
      </c>
      <c r="E39" s="85" t="s">
        <v>931</v>
      </c>
      <c r="F39" s="223">
        <v>140.6</v>
      </c>
      <c r="G39" s="46"/>
      <c r="H39" s="100" t="s">
        <v>632</v>
      </c>
      <c r="I39" s="83" t="s">
        <v>1656</v>
      </c>
      <c r="J39" s="84" t="s">
        <v>1695</v>
      </c>
      <c r="K39" s="85" t="s">
        <v>753</v>
      </c>
      <c r="L39" s="234">
        <v>120.4</v>
      </c>
      <c r="M39" s="46"/>
    </row>
    <row r="40" spans="1:13" s="3" customFormat="1">
      <c r="A40" s="46"/>
      <c r="B40" s="87" t="s">
        <v>633</v>
      </c>
      <c r="C40" s="88" t="s">
        <v>1679</v>
      </c>
      <c r="D40" s="89" t="s">
        <v>1680</v>
      </c>
      <c r="E40" s="90" t="s">
        <v>931</v>
      </c>
      <c r="F40" s="224">
        <v>141.69999999999999</v>
      </c>
      <c r="G40" s="46"/>
      <c r="H40" s="102" t="s">
        <v>633</v>
      </c>
      <c r="I40" s="88" t="s">
        <v>1696</v>
      </c>
      <c r="J40" s="89" t="s">
        <v>1697</v>
      </c>
      <c r="K40" s="90" t="s">
        <v>753</v>
      </c>
      <c r="L40" s="235">
        <v>122.3</v>
      </c>
      <c r="M40" s="46"/>
    </row>
    <row r="41" spans="1:13" s="3" customFormat="1">
      <c r="A41" s="46"/>
      <c r="B41" s="92" t="s">
        <v>634</v>
      </c>
      <c r="C41" s="93" t="s">
        <v>1681</v>
      </c>
      <c r="D41" s="94" t="s">
        <v>1682</v>
      </c>
      <c r="E41" s="95" t="s">
        <v>1675</v>
      </c>
      <c r="F41" s="225">
        <v>143.1</v>
      </c>
      <c r="G41" s="46"/>
      <c r="H41" s="104" t="s">
        <v>634</v>
      </c>
      <c r="I41" s="93" t="s">
        <v>1698</v>
      </c>
      <c r="J41" s="94" t="s">
        <v>1699</v>
      </c>
      <c r="K41" s="95" t="s">
        <v>931</v>
      </c>
      <c r="L41" s="236">
        <v>126.2</v>
      </c>
      <c r="M41" s="46"/>
    </row>
    <row r="42" spans="1:13" s="3" customFormat="1">
      <c r="A42" s="46"/>
      <c r="B42" s="6" t="s">
        <v>635</v>
      </c>
      <c r="C42" s="7" t="s">
        <v>1683</v>
      </c>
      <c r="D42" s="8" t="s">
        <v>1684</v>
      </c>
      <c r="E42" s="9" t="s">
        <v>631</v>
      </c>
      <c r="F42" s="226">
        <v>147.6</v>
      </c>
      <c r="G42" s="46"/>
      <c r="H42" s="26" t="s">
        <v>635</v>
      </c>
      <c r="I42" s="7" t="s">
        <v>1700</v>
      </c>
      <c r="J42" s="8" t="s">
        <v>1701</v>
      </c>
      <c r="K42" s="9" t="s">
        <v>679</v>
      </c>
      <c r="L42" s="237">
        <v>129.69999999999999</v>
      </c>
      <c r="M42" s="46"/>
    </row>
    <row r="43" spans="1:13" s="3" customFormat="1">
      <c r="A43" s="46"/>
      <c r="B43" s="6" t="s">
        <v>636</v>
      </c>
      <c r="C43" s="7" t="s">
        <v>1685</v>
      </c>
      <c r="D43" s="8" t="s">
        <v>1414</v>
      </c>
      <c r="E43" s="9" t="s">
        <v>631</v>
      </c>
      <c r="F43" s="226">
        <v>149.5</v>
      </c>
      <c r="G43" s="46"/>
      <c r="H43" s="26" t="s">
        <v>636</v>
      </c>
      <c r="I43" s="7" t="s">
        <v>1702</v>
      </c>
      <c r="J43" s="8" t="s">
        <v>1703</v>
      </c>
      <c r="K43" s="9" t="s">
        <v>753</v>
      </c>
      <c r="L43" s="237">
        <v>133.1</v>
      </c>
      <c r="M43" s="46"/>
    </row>
    <row r="44" spans="1:13" s="3" customFormat="1">
      <c r="A44" s="46"/>
      <c r="B44" s="6" t="s">
        <v>637</v>
      </c>
      <c r="C44" s="7" t="s">
        <v>1687</v>
      </c>
      <c r="D44" s="8" t="s">
        <v>1688</v>
      </c>
      <c r="E44" s="9" t="s">
        <v>931</v>
      </c>
      <c r="F44" s="226">
        <v>149.9</v>
      </c>
      <c r="G44" s="46"/>
      <c r="H44" s="26" t="s">
        <v>637</v>
      </c>
      <c r="I44" s="7" t="s">
        <v>1656</v>
      </c>
      <c r="J44" s="8" t="s">
        <v>1704</v>
      </c>
      <c r="K44" s="9" t="s">
        <v>753</v>
      </c>
      <c r="L44" s="237">
        <v>134.5</v>
      </c>
      <c r="M44" s="46"/>
    </row>
    <row r="45" spans="1:13" s="3" customFormat="1">
      <c r="A45" s="46"/>
      <c r="B45" s="6" t="s">
        <v>638</v>
      </c>
      <c r="C45" s="7" t="s">
        <v>1689</v>
      </c>
      <c r="D45" s="8" t="s">
        <v>1690</v>
      </c>
      <c r="E45" s="9" t="s">
        <v>1675</v>
      </c>
      <c r="F45" s="226">
        <v>150.9</v>
      </c>
      <c r="G45" s="46"/>
      <c r="H45" s="26" t="s">
        <v>638</v>
      </c>
      <c r="I45" s="7" t="s">
        <v>1696</v>
      </c>
      <c r="J45" s="8" t="s">
        <v>1888</v>
      </c>
      <c r="K45" s="9" t="s">
        <v>631</v>
      </c>
      <c r="L45" s="237">
        <v>135.5</v>
      </c>
      <c r="M45" s="46"/>
    </row>
    <row r="46" spans="1:13" s="3" customFormat="1">
      <c r="A46" s="46"/>
      <c r="B46" s="6" t="s">
        <v>639</v>
      </c>
      <c r="C46" s="7" t="s">
        <v>1691</v>
      </c>
      <c r="D46" s="8" t="s">
        <v>1692</v>
      </c>
      <c r="E46" s="9" t="s">
        <v>631</v>
      </c>
      <c r="F46" s="226">
        <v>206.6</v>
      </c>
      <c r="G46" s="46"/>
      <c r="H46" s="26" t="s">
        <v>639</v>
      </c>
      <c r="I46" s="7" t="s">
        <v>1889</v>
      </c>
      <c r="J46" s="8" t="s">
        <v>1890</v>
      </c>
      <c r="K46" s="9" t="s">
        <v>1675</v>
      </c>
      <c r="L46" s="237">
        <v>137.4</v>
      </c>
      <c r="M46" s="46"/>
    </row>
    <row r="47" spans="1:13" s="3" customFormat="1">
      <c r="A47" s="46"/>
      <c r="B47" s="6"/>
      <c r="C47" s="7"/>
      <c r="D47" s="8"/>
      <c r="E47" s="9"/>
      <c r="F47" s="226"/>
      <c r="G47" s="46"/>
      <c r="H47" s="26" t="s">
        <v>640</v>
      </c>
      <c r="I47" s="7" t="s">
        <v>1891</v>
      </c>
      <c r="J47" s="8" t="s">
        <v>1892</v>
      </c>
      <c r="K47" s="9" t="s">
        <v>931</v>
      </c>
      <c r="L47" s="237">
        <v>138</v>
      </c>
      <c r="M47" s="46"/>
    </row>
    <row r="48" spans="1:13" s="3" customFormat="1">
      <c r="A48" s="46"/>
      <c r="B48" s="6"/>
      <c r="C48" s="7"/>
      <c r="D48" s="8"/>
      <c r="E48" s="9"/>
      <c r="F48" s="226"/>
      <c r="G48" s="46"/>
      <c r="H48" s="26" t="s">
        <v>641</v>
      </c>
      <c r="I48" s="7" t="s">
        <v>1662</v>
      </c>
      <c r="J48" s="8" t="s">
        <v>1893</v>
      </c>
      <c r="K48" s="9" t="s">
        <v>1675</v>
      </c>
      <c r="L48" s="237">
        <v>142</v>
      </c>
      <c r="M48" s="46"/>
    </row>
    <row r="49" spans="1:13" s="3" customFormat="1">
      <c r="A49" s="46"/>
      <c r="B49" s="6"/>
      <c r="C49" s="7"/>
      <c r="D49" s="8"/>
      <c r="E49" s="9"/>
      <c r="F49" s="226"/>
      <c r="G49" s="46"/>
      <c r="H49" s="26" t="s">
        <v>642</v>
      </c>
      <c r="I49" s="7" t="s">
        <v>1894</v>
      </c>
      <c r="J49" s="8" t="s">
        <v>1895</v>
      </c>
      <c r="K49" s="9" t="s">
        <v>931</v>
      </c>
      <c r="L49" s="237">
        <v>142.5</v>
      </c>
      <c r="M49" s="46"/>
    </row>
    <row r="50" spans="1:13" s="3" customFormat="1">
      <c r="A50" s="46"/>
      <c r="B50" s="6"/>
      <c r="C50" s="7"/>
      <c r="D50" s="8"/>
      <c r="E50" s="9"/>
      <c r="F50" s="226"/>
      <c r="G50" s="46"/>
      <c r="H50" s="26" t="s">
        <v>643</v>
      </c>
      <c r="I50" s="7" t="s">
        <v>1896</v>
      </c>
      <c r="J50" s="8" t="s">
        <v>1897</v>
      </c>
      <c r="K50" s="9" t="s">
        <v>631</v>
      </c>
      <c r="L50" s="237">
        <v>145.5</v>
      </c>
      <c r="M50" s="46"/>
    </row>
    <row r="51" spans="1:13" s="3" customFormat="1">
      <c r="A51" s="46"/>
      <c r="B51" s="6"/>
      <c r="C51" s="7"/>
      <c r="D51" s="8"/>
      <c r="E51" s="9"/>
      <c r="F51" s="226"/>
      <c r="G51" s="46"/>
      <c r="H51" s="26" t="s">
        <v>644</v>
      </c>
      <c r="I51" s="7" t="s">
        <v>1898</v>
      </c>
      <c r="J51" s="8" t="s">
        <v>1899</v>
      </c>
      <c r="K51" s="9" t="s">
        <v>631</v>
      </c>
      <c r="L51" s="237">
        <v>147.69999999999999</v>
      </c>
      <c r="M51" s="46"/>
    </row>
    <row r="52" spans="1:13" s="3" customFormat="1">
      <c r="A52" s="46"/>
      <c r="B52" s="6"/>
      <c r="C52" s="7"/>
      <c r="D52" s="8"/>
      <c r="E52" s="9"/>
      <c r="F52" s="226"/>
      <c r="G52" s="46"/>
      <c r="H52" s="26" t="s">
        <v>645</v>
      </c>
      <c r="I52" s="7" t="s">
        <v>1900</v>
      </c>
      <c r="J52" s="8" t="s">
        <v>1901</v>
      </c>
      <c r="K52" s="9" t="s">
        <v>1675</v>
      </c>
      <c r="L52" s="237">
        <v>148.69999999999999</v>
      </c>
      <c r="M52" s="46"/>
    </row>
    <row r="53" spans="1:13" s="3" customFormat="1">
      <c r="A53" s="46"/>
      <c r="B53" s="6"/>
      <c r="C53" s="7"/>
      <c r="D53" s="8"/>
      <c r="E53" s="9"/>
      <c r="F53" s="226"/>
      <c r="G53" s="46"/>
      <c r="H53" s="26" t="s">
        <v>648</v>
      </c>
      <c r="I53" s="7" t="s">
        <v>1902</v>
      </c>
      <c r="J53" s="8" t="s">
        <v>1661</v>
      </c>
      <c r="K53" s="9" t="s">
        <v>1675</v>
      </c>
      <c r="L53" s="237">
        <v>149</v>
      </c>
      <c r="M53" s="46"/>
    </row>
    <row r="54" spans="1:13" s="3" customFormat="1">
      <c r="A54" s="46"/>
      <c r="B54" s="6"/>
      <c r="C54" s="7"/>
      <c r="D54" s="8"/>
      <c r="E54" s="9"/>
      <c r="F54" s="226"/>
      <c r="G54" s="46"/>
      <c r="H54" s="26" t="s">
        <v>649</v>
      </c>
      <c r="I54" s="7" t="s">
        <v>1903</v>
      </c>
      <c r="J54" s="8" t="s">
        <v>1911</v>
      </c>
      <c r="K54" s="9" t="s">
        <v>631</v>
      </c>
      <c r="L54" s="237">
        <v>149.30000000000001</v>
      </c>
      <c r="M54" s="46"/>
    </row>
    <row r="55" spans="1:13" s="3" customFormat="1">
      <c r="A55" s="46"/>
      <c r="B55" s="6"/>
      <c r="C55" s="7"/>
      <c r="D55" s="8"/>
      <c r="E55" s="9"/>
      <c r="F55" s="226"/>
      <c r="G55" s="46"/>
      <c r="H55" s="26" t="s">
        <v>650</v>
      </c>
      <c r="I55" s="7" t="s">
        <v>1904</v>
      </c>
      <c r="J55" s="8" t="s">
        <v>1905</v>
      </c>
      <c r="K55" s="9" t="s">
        <v>1675</v>
      </c>
      <c r="L55" s="237">
        <v>149.69999999999999</v>
      </c>
      <c r="M55" s="46"/>
    </row>
    <row r="56" spans="1:13" s="3" customFormat="1">
      <c r="A56" s="46"/>
      <c r="B56" s="6"/>
      <c r="C56" s="7"/>
      <c r="D56" s="8"/>
      <c r="E56" s="9"/>
      <c r="F56" s="226"/>
      <c r="G56" s="46"/>
      <c r="H56" s="26" t="s">
        <v>651</v>
      </c>
      <c r="I56" s="7" t="s">
        <v>1700</v>
      </c>
      <c r="J56" s="8" t="s">
        <v>1906</v>
      </c>
      <c r="K56" s="9" t="s">
        <v>631</v>
      </c>
      <c r="L56" s="237">
        <v>152.9</v>
      </c>
      <c r="M56" s="46"/>
    </row>
    <row r="57" spans="1:13" s="3" customFormat="1">
      <c r="A57" s="46"/>
      <c r="B57" s="6"/>
      <c r="C57" s="7"/>
      <c r="D57" s="8"/>
      <c r="E57" s="9"/>
      <c r="F57" s="226"/>
      <c r="G57" s="46"/>
      <c r="H57" s="26" t="s">
        <v>652</v>
      </c>
      <c r="I57" s="7" t="s">
        <v>1656</v>
      </c>
      <c r="J57" s="8" t="s">
        <v>1907</v>
      </c>
      <c r="K57" s="9" t="s">
        <v>631</v>
      </c>
      <c r="L57" s="237">
        <v>153.69999999999999</v>
      </c>
      <c r="M57" s="46"/>
    </row>
    <row r="58" spans="1:13" s="3" customFormat="1">
      <c r="A58" s="46"/>
      <c r="B58" s="6"/>
      <c r="C58" s="7"/>
      <c r="D58" s="8"/>
      <c r="E58" s="9"/>
      <c r="F58" s="226"/>
      <c r="G58" s="46"/>
      <c r="H58" s="26" t="s">
        <v>653</v>
      </c>
      <c r="I58" s="7" t="s">
        <v>1896</v>
      </c>
      <c r="J58" s="8" t="s">
        <v>1908</v>
      </c>
      <c r="K58" s="9" t="s">
        <v>631</v>
      </c>
      <c r="L58" s="237">
        <v>155.1</v>
      </c>
      <c r="M58" s="46"/>
    </row>
    <row r="59" spans="1:13" s="3" customFormat="1">
      <c r="A59" s="46"/>
      <c r="B59" s="6"/>
      <c r="C59" s="7"/>
      <c r="D59" s="8"/>
      <c r="E59" s="9"/>
      <c r="F59" s="226"/>
      <c r="G59" s="46"/>
      <c r="H59" s="26" t="s">
        <v>901</v>
      </c>
      <c r="I59" s="7" t="s">
        <v>1909</v>
      </c>
      <c r="J59" s="8" t="s">
        <v>1659</v>
      </c>
      <c r="K59" s="9" t="s">
        <v>631</v>
      </c>
      <c r="L59" s="237">
        <v>209.1</v>
      </c>
      <c r="M59" s="46"/>
    </row>
    <row r="60" spans="1:13" s="3" customFormat="1" ht="12.75" thickBot="1">
      <c r="A60" s="46"/>
      <c r="B60" s="6"/>
      <c r="C60" s="7"/>
      <c r="D60" s="8"/>
      <c r="E60" s="9"/>
      <c r="F60" s="226"/>
      <c r="G60" s="46"/>
      <c r="H60" s="26" t="s">
        <v>902</v>
      </c>
      <c r="I60" s="7" t="s">
        <v>1656</v>
      </c>
      <c r="J60" s="8" t="s">
        <v>1910</v>
      </c>
      <c r="K60" s="9" t="s">
        <v>631</v>
      </c>
      <c r="L60" s="237">
        <v>216.4</v>
      </c>
      <c r="M60" s="46"/>
    </row>
    <row r="61" spans="1:13" s="3" customFormat="1" hidden="1">
      <c r="A61" s="46"/>
      <c r="B61" s="6"/>
      <c r="C61" s="7"/>
      <c r="D61" s="8"/>
      <c r="E61" s="9"/>
      <c r="F61" s="226"/>
      <c r="G61" s="46"/>
      <c r="H61" s="26"/>
      <c r="I61" s="7"/>
      <c r="J61" s="8"/>
      <c r="K61" s="9"/>
      <c r="L61" s="237"/>
      <c r="M61" s="46"/>
    </row>
    <row r="62" spans="1:13" s="3" customFormat="1" hidden="1">
      <c r="A62" s="46"/>
      <c r="B62" s="6"/>
      <c r="C62" s="7"/>
      <c r="D62" s="8"/>
      <c r="E62" s="9"/>
      <c r="F62" s="226"/>
      <c r="G62" s="46"/>
      <c r="H62" s="26"/>
      <c r="I62" s="7"/>
      <c r="J62" s="8"/>
      <c r="K62" s="9"/>
      <c r="L62" s="237"/>
      <c r="M62" s="46"/>
    </row>
    <row r="63" spans="1:13" s="3" customFormat="1" hidden="1">
      <c r="A63" s="46"/>
      <c r="B63" s="6"/>
      <c r="C63" s="7"/>
      <c r="D63" s="8"/>
      <c r="E63" s="9"/>
      <c r="F63" s="226"/>
      <c r="G63" s="46"/>
      <c r="H63" s="26"/>
      <c r="I63" s="7"/>
      <c r="J63" s="8"/>
      <c r="K63" s="9"/>
      <c r="L63" s="237"/>
      <c r="M63" s="46"/>
    </row>
    <row r="64" spans="1:13" s="3" customFormat="1" hidden="1">
      <c r="A64" s="46"/>
      <c r="B64" s="6"/>
      <c r="C64" s="7"/>
      <c r="D64" s="8"/>
      <c r="E64" s="9"/>
      <c r="F64" s="226"/>
      <c r="G64" s="46"/>
      <c r="H64" s="26"/>
      <c r="I64" s="7"/>
      <c r="J64" s="8"/>
      <c r="K64" s="9"/>
      <c r="L64" s="237"/>
      <c r="M64" s="46"/>
    </row>
    <row r="65" spans="1:13" s="3" customFormat="1" hidden="1">
      <c r="A65" s="46"/>
      <c r="B65" s="6"/>
      <c r="C65" s="7"/>
      <c r="D65" s="8"/>
      <c r="E65" s="9"/>
      <c r="F65" s="226"/>
      <c r="G65" s="46"/>
      <c r="H65" s="26"/>
      <c r="I65" s="7"/>
      <c r="J65" s="8"/>
      <c r="K65" s="9"/>
      <c r="L65" s="237"/>
      <c r="M65" s="46"/>
    </row>
    <row r="66" spans="1:13" s="3" customFormat="1" hidden="1">
      <c r="A66" s="46"/>
      <c r="B66" s="6"/>
      <c r="C66" s="7"/>
      <c r="D66" s="8"/>
      <c r="E66" s="9"/>
      <c r="F66" s="226"/>
      <c r="G66" s="46"/>
      <c r="H66" s="26"/>
      <c r="I66" s="7"/>
      <c r="J66" s="8"/>
      <c r="K66" s="9"/>
      <c r="L66" s="237"/>
      <c r="M66" s="46"/>
    </row>
    <row r="67" spans="1:13" s="3" customFormat="1" hidden="1">
      <c r="A67" s="46"/>
      <c r="B67" s="6"/>
      <c r="C67" s="7"/>
      <c r="D67" s="8"/>
      <c r="E67" s="9"/>
      <c r="F67" s="226"/>
      <c r="G67" s="46"/>
      <c r="H67" s="26"/>
      <c r="I67" s="7"/>
      <c r="J67" s="8"/>
      <c r="K67" s="9"/>
      <c r="L67" s="237"/>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21</v>
      </c>
      <c r="G74" s="46"/>
      <c r="H74" s="900"/>
      <c r="I74" s="901"/>
      <c r="J74" s="32"/>
      <c r="K74" s="33" t="s">
        <v>647</v>
      </c>
      <c r="L74" s="34">
        <f>COUNTA(J76:J115)</f>
        <v>33</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1912</v>
      </c>
      <c r="D76" s="84" t="s">
        <v>1937</v>
      </c>
      <c r="E76" s="85" t="s">
        <v>753</v>
      </c>
      <c r="F76" s="223">
        <v>117.6</v>
      </c>
      <c r="G76" s="46"/>
      <c r="H76" s="100" t="s">
        <v>632</v>
      </c>
      <c r="I76" s="83" t="s">
        <v>1700</v>
      </c>
      <c r="J76" s="84" t="s">
        <v>1941</v>
      </c>
      <c r="K76" s="85" t="s">
        <v>753</v>
      </c>
      <c r="L76" s="234">
        <v>224</v>
      </c>
      <c r="M76" s="46"/>
    </row>
    <row r="77" spans="1:13" s="3" customFormat="1">
      <c r="A77" s="46"/>
      <c r="B77" s="87" t="s">
        <v>633</v>
      </c>
      <c r="C77" s="88" t="s">
        <v>4017</v>
      </c>
      <c r="D77" s="89" t="s">
        <v>1913</v>
      </c>
      <c r="E77" s="90" t="s">
        <v>663</v>
      </c>
      <c r="F77" s="224">
        <v>118.9</v>
      </c>
      <c r="G77" s="46"/>
      <c r="H77" s="102" t="s">
        <v>633</v>
      </c>
      <c r="I77" s="88" t="s">
        <v>1942</v>
      </c>
      <c r="J77" s="89" t="s">
        <v>1943</v>
      </c>
      <c r="K77" s="90" t="s">
        <v>753</v>
      </c>
      <c r="L77" s="235">
        <v>228</v>
      </c>
      <c r="M77" s="46"/>
    </row>
    <row r="78" spans="1:13" s="3" customFormat="1">
      <c r="A78" s="46"/>
      <c r="B78" s="92" t="s">
        <v>634</v>
      </c>
      <c r="C78" s="93" t="s">
        <v>1914</v>
      </c>
      <c r="D78" s="94" t="s">
        <v>1915</v>
      </c>
      <c r="E78" s="95" t="s">
        <v>631</v>
      </c>
      <c r="F78" s="225">
        <v>122.6</v>
      </c>
      <c r="G78" s="46"/>
      <c r="H78" s="104" t="s">
        <v>634</v>
      </c>
      <c r="I78" s="93" t="s">
        <v>1662</v>
      </c>
      <c r="J78" s="94" t="s">
        <v>1697</v>
      </c>
      <c r="K78" s="95" t="s">
        <v>753</v>
      </c>
      <c r="L78" s="236">
        <v>231.4</v>
      </c>
      <c r="M78" s="46"/>
    </row>
    <row r="79" spans="1:13" s="3" customFormat="1">
      <c r="A79" s="46"/>
      <c r="B79" s="6" t="s">
        <v>635</v>
      </c>
      <c r="C79" s="7" t="s">
        <v>1685</v>
      </c>
      <c r="D79" s="8" t="s">
        <v>1916</v>
      </c>
      <c r="E79" s="9" t="s">
        <v>679</v>
      </c>
      <c r="F79" s="226">
        <v>125.5</v>
      </c>
      <c r="G79" s="46"/>
      <c r="H79" s="26" t="s">
        <v>635</v>
      </c>
      <c r="I79" s="7" t="s">
        <v>1696</v>
      </c>
      <c r="J79" s="8" t="s">
        <v>1704</v>
      </c>
      <c r="K79" s="9" t="s">
        <v>753</v>
      </c>
      <c r="L79" s="237">
        <v>231.9</v>
      </c>
      <c r="M79" s="46"/>
    </row>
    <row r="80" spans="1:13" s="3" customFormat="1">
      <c r="A80" s="46"/>
      <c r="B80" s="6" t="s">
        <v>636</v>
      </c>
      <c r="C80" s="7" t="s">
        <v>1917</v>
      </c>
      <c r="D80" s="8" t="s">
        <v>2208</v>
      </c>
      <c r="E80" s="9" t="s">
        <v>659</v>
      </c>
      <c r="F80" s="226">
        <v>126.9</v>
      </c>
      <c r="G80" s="46"/>
      <c r="H80" s="26" t="s">
        <v>636</v>
      </c>
      <c r="I80" s="7" t="s">
        <v>1658</v>
      </c>
      <c r="J80" s="8" t="s">
        <v>1944</v>
      </c>
      <c r="K80" s="9" t="s">
        <v>931</v>
      </c>
      <c r="L80" s="237">
        <v>238.5</v>
      </c>
      <c r="M80" s="46"/>
    </row>
    <row r="81" spans="1:13" s="3" customFormat="1">
      <c r="A81" s="46"/>
      <c r="B81" s="6" t="s">
        <v>637</v>
      </c>
      <c r="C81" s="7" t="s">
        <v>1918</v>
      </c>
      <c r="D81" s="8" t="s">
        <v>1919</v>
      </c>
      <c r="E81" s="9" t="s">
        <v>753</v>
      </c>
      <c r="F81" s="226">
        <v>127.2</v>
      </c>
      <c r="G81" s="46"/>
      <c r="H81" s="26" t="s">
        <v>637</v>
      </c>
      <c r="I81" s="7" t="s">
        <v>1945</v>
      </c>
      <c r="J81" s="8" t="s">
        <v>1888</v>
      </c>
      <c r="K81" s="9" t="s">
        <v>631</v>
      </c>
      <c r="L81" s="237">
        <v>240.3</v>
      </c>
      <c r="M81" s="46"/>
    </row>
    <row r="82" spans="1:13" s="3" customFormat="1">
      <c r="A82" s="46"/>
      <c r="B82" s="6" t="s">
        <v>638</v>
      </c>
      <c r="C82" s="7" t="s">
        <v>1920</v>
      </c>
      <c r="D82" s="8" t="s">
        <v>871</v>
      </c>
      <c r="E82" s="9" t="s">
        <v>932</v>
      </c>
      <c r="F82" s="226">
        <v>128.4</v>
      </c>
      <c r="G82" s="46"/>
      <c r="H82" s="26" t="s">
        <v>638</v>
      </c>
      <c r="I82" s="7" t="s">
        <v>1656</v>
      </c>
      <c r="J82" s="8" t="s">
        <v>1946</v>
      </c>
      <c r="K82" s="9" t="s">
        <v>659</v>
      </c>
      <c r="L82" s="237">
        <v>240.7</v>
      </c>
      <c r="M82" s="46"/>
    </row>
    <row r="83" spans="1:13" s="3" customFormat="1">
      <c r="A83" s="46"/>
      <c r="B83" s="6" t="s">
        <v>639</v>
      </c>
      <c r="C83" s="7" t="s">
        <v>1922</v>
      </c>
      <c r="D83" s="8" t="s">
        <v>4015</v>
      </c>
      <c r="E83" s="9" t="s">
        <v>931</v>
      </c>
      <c r="F83" s="226">
        <v>129.6</v>
      </c>
      <c r="G83" s="46"/>
      <c r="H83" s="26" t="s">
        <v>639</v>
      </c>
      <c r="I83" s="7" t="s">
        <v>1947</v>
      </c>
      <c r="J83" s="8" t="s">
        <v>1892</v>
      </c>
      <c r="K83" s="9" t="s">
        <v>932</v>
      </c>
      <c r="L83" s="237">
        <v>241.6</v>
      </c>
      <c r="M83" s="46"/>
    </row>
    <row r="84" spans="1:13" s="3" customFormat="1">
      <c r="A84" s="46"/>
      <c r="B84" s="6" t="s">
        <v>640</v>
      </c>
      <c r="C84" s="7" t="s">
        <v>1923</v>
      </c>
      <c r="D84" s="8" t="s">
        <v>1924</v>
      </c>
      <c r="E84" s="9" t="s">
        <v>753</v>
      </c>
      <c r="F84" s="226">
        <v>131.30000000000001</v>
      </c>
      <c r="G84" s="46"/>
      <c r="H84" s="26" t="s">
        <v>640</v>
      </c>
      <c r="I84" s="7" t="s">
        <v>1662</v>
      </c>
      <c r="J84" s="8" t="s">
        <v>1974</v>
      </c>
      <c r="K84" s="9" t="s">
        <v>1675</v>
      </c>
      <c r="L84" s="237">
        <v>243.1</v>
      </c>
      <c r="M84" s="46"/>
    </row>
    <row r="85" spans="1:13" s="3" customFormat="1">
      <c r="A85" s="46"/>
      <c r="B85" s="6" t="s">
        <v>641</v>
      </c>
      <c r="C85" s="7" t="s">
        <v>1925</v>
      </c>
      <c r="D85" s="8" t="s">
        <v>1926</v>
      </c>
      <c r="E85" s="9" t="s">
        <v>659</v>
      </c>
      <c r="F85" s="226">
        <v>134.1</v>
      </c>
      <c r="G85" s="46"/>
      <c r="H85" s="26" t="s">
        <v>641</v>
      </c>
      <c r="I85" s="7" t="s">
        <v>1909</v>
      </c>
      <c r="J85" s="8" t="s">
        <v>1948</v>
      </c>
      <c r="K85" s="9" t="s">
        <v>931</v>
      </c>
      <c r="L85" s="237">
        <v>244.9</v>
      </c>
      <c r="M85" s="46"/>
    </row>
    <row r="86" spans="1:13" s="3" customFormat="1">
      <c r="A86" s="46"/>
      <c r="B86" s="6" t="s">
        <v>642</v>
      </c>
      <c r="C86" s="7" t="s">
        <v>1939</v>
      </c>
      <c r="D86" s="8" t="s">
        <v>1940</v>
      </c>
      <c r="E86" s="9" t="s">
        <v>753</v>
      </c>
      <c r="F86" s="226">
        <v>135.4</v>
      </c>
      <c r="G86" s="46"/>
      <c r="H86" s="26" t="s">
        <v>642</v>
      </c>
      <c r="I86" s="7" t="s">
        <v>1980</v>
      </c>
      <c r="J86" s="8" t="s">
        <v>1680</v>
      </c>
      <c r="K86" s="9" t="s">
        <v>679</v>
      </c>
      <c r="L86" s="237">
        <v>246.1</v>
      </c>
      <c r="M86" s="46"/>
    </row>
    <row r="87" spans="1:13" s="3" customFormat="1">
      <c r="A87" s="46"/>
      <c r="B87" s="6" t="s">
        <v>643</v>
      </c>
      <c r="C87" s="7" t="s">
        <v>1927</v>
      </c>
      <c r="D87" s="8" t="s">
        <v>1928</v>
      </c>
      <c r="E87" s="9" t="s">
        <v>671</v>
      </c>
      <c r="F87" s="226">
        <v>138</v>
      </c>
      <c r="G87" s="46"/>
      <c r="H87" s="26" t="s">
        <v>643</v>
      </c>
      <c r="I87" s="7" t="s">
        <v>1950</v>
      </c>
      <c r="J87" s="8" t="s">
        <v>1907</v>
      </c>
      <c r="K87" s="9" t="s">
        <v>679</v>
      </c>
      <c r="L87" s="237">
        <v>247.2</v>
      </c>
      <c r="M87" s="46"/>
    </row>
    <row r="88" spans="1:13" s="3" customFormat="1">
      <c r="A88" s="46"/>
      <c r="B88" s="6" t="s">
        <v>644</v>
      </c>
      <c r="C88" s="7" t="s">
        <v>1929</v>
      </c>
      <c r="D88" s="8" t="s">
        <v>1930</v>
      </c>
      <c r="E88" s="9" t="s">
        <v>631</v>
      </c>
      <c r="F88" s="226">
        <v>141.19999999999999</v>
      </c>
      <c r="G88" s="46"/>
      <c r="H88" s="26" t="s">
        <v>644</v>
      </c>
      <c r="I88" s="7" t="s">
        <v>1951</v>
      </c>
      <c r="J88" s="8" t="s">
        <v>1952</v>
      </c>
      <c r="K88" s="9" t="s">
        <v>753</v>
      </c>
      <c r="L88" s="237">
        <v>249.5</v>
      </c>
      <c r="M88" s="46"/>
    </row>
    <row r="89" spans="1:13" s="3" customFormat="1">
      <c r="A89" s="46"/>
      <c r="B89" s="6" t="s">
        <v>645</v>
      </c>
      <c r="C89" s="7" t="s">
        <v>1665</v>
      </c>
      <c r="D89" s="8" t="s">
        <v>1682</v>
      </c>
      <c r="E89" s="9" t="s">
        <v>1675</v>
      </c>
      <c r="F89" s="226">
        <v>142.5</v>
      </c>
      <c r="G89" s="46"/>
      <c r="H89" s="26" t="s">
        <v>645</v>
      </c>
      <c r="I89" s="7" t="s">
        <v>1953</v>
      </c>
      <c r="J89" s="8" t="s">
        <v>1954</v>
      </c>
      <c r="K89" s="9" t="s">
        <v>931</v>
      </c>
      <c r="L89" s="237">
        <v>249.7</v>
      </c>
      <c r="M89" s="46"/>
    </row>
    <row r="90" spans="1:13" s="3" customFormat="1">
      <c r="A90" s="46"/>
      <c r="B90" s="6" t="s">
        <v>648</v>
      </c>
      <c r="C90" s="7" t="s">
        <v>1931</v>
      </c>
      <c r="D90" s="8" t="s">
        <v>2207</v>
      </c>
      <c r="E90" s="9" t="s">
        <v>659</v>
      </c>
      <c r="F90" s="226">
        <v>143</v>
      </c>
      <c r="G90" s="46"/>
      <c r="H90" s="26" t="s">
        <v>648</v>
      </c>
      <c r="I90" s="7" t="s">
        <v>1662</v>
      </c>
      <c r="J90" s="8" t="s">
        <v>1955</v>
      </c>
      <c r="K90" s="9" t="s">
        <v>663</v>
      </c>
      <c r="L90" s="237">
        <v>250</v>
      </c>
      <c r="M90" s="46"/>
    </row>
    <row r="91" spans="1:13" s="3" customFormat="1">
      <c r="A91" s="46"/>
      <c r="B91" s="6" t="s">
        <v>649</v>
      </c>
      <c r="C91" s="7" t="s">
        <v>1932</v>
      </c>
      <c r="D91" s="8" t="s">
        <v>1933</v>
      </c>
      <c r="E91" s="9" t="s">
        <v>631</v>
      </c>
      <c r="F91" s="226">
        <v>143.6</v>
      </c>
      <c r="G91" s="46"/>
      <c r="H91" s="26" t="s">
        <v>649</v>
      </c>
      <c r="I91" s="7" t="s">
        <v>1956</v>
      </c>
      <c r="J91" s="8" t="s">
        <v>1957</v>
      </c>
      <c r="K91" s="9" t="s">
        <v>753</v>
      </c>
      <c r="L91" s="237">
        <v>250.9</v>
      </c>
      <c r="M91" s="46"/>
    </row>
    <row r="92" spans="1:13" s="3" customFormat="1">
      <c r="A92" s="46"/>
      <c r="B92" s="6" t="s">
        <v>650</v>
      </c>
      <c r="C92" s="7" t="s">
        <v>1934</v>
      </c>
      <c r="D92" s="8" t="s">
        <v>4016</v>
      </c>
      <c r="E92" s="9" t="s">
        <v>931</v>
      </c>
      <c r="F92" s="226">
        <v>144.9</v>
      </c>
      <c r="G92" s="46"/>
      <c r="H92" s="26" t="s">
        <v>650</v>
      </c>
      <c r="I92" s="7" t="s">
        <v>1904</v>
      </c>
      <c r="J92" s="8" t="s">
        <v>1958</v>
      </c>
      <c r="K92" s="9" t="s">
        <v>753</v>
      </c>
      <c r="L92" s="237">
        <v>251.2</v>
      </c>
      <c r="M92" s="46"/>
    </row>
    <row r="93" spans="1:13" s="3" customFormat="1">
      <c r="A93" s="46"/>
      <c r="B93" s="6" t="s">
        <v>651</v>
      </c>
      <c r="C93" s="7" t="s">
        <v>1935</v>
      </c>
      <c r="D93" s="8" t="s">
        <v>4016</v>
      </c>
      <c r="E93" s="9" t="s">
        <v>931</v>
      </c>
      <c r="F93" s="226">
        <v>147.19999999999999</v>
      </c>
      <c r="G93" s="46"/>
      <c r="H93" s="26" t="s">
        <v>651</v>
      </c>
      <c r="I93" s="7" t="s">
        <v>1959</v>
      </c>
      <c r="J93" s="8" t="s">
        <v>1686</v>
      </c>
      <c r="K93" s="9" t="s">
        <v>631</v>
      </c>
      <c r="L93" s="237">
        <v>251.6</v>
      </c>
      <c r="M93" s="46"/>
    </row>
    <row r="94" spans="1:13" s="3" customFormat="1">
      <c r="A94" s="46"/>
      <c r="B94" s="6" t="s">
        <v>652</v>
      </c>
      <c r="C94" s="7" t="s">
        <v>1912</v>
      </c>
      <c r="D94" s="8" t="s">
        <v>1692</v>
      </c>
      <c r="E94" s="9" t="s">
        <v>631</v>
      </c>
      <c r="F94" s="226">
        <v>147.6</v>
      </c>
      <c r="G94" s="46"/>
      <c r="H94" s="26" t="s">
        <v>652</v>
      </c>
      <c r="I94" s="7" t="s">
        <v>1662</v>
      </c>
      <c r="J94" s="8" t="s">
        <v>1960</v>
      </c>
      <c r="K94" s="9" t="s">
        <v>631</v>
      </c>
      <c r="L94" s="237">
        <v>253.8</v>
      </c>
      <c r="M94" s="46"/>
    </row>
    <row r="95" spans="1:13" s="3" customFormat="1">
      <c r="A95" s="46"/>
      <c r="B95" s="6" t="s">
        <v>653</v>
      </c>
      <c r="C95" s="7" t="s">
        <v>1694</v>
      </c>
      <c r="D95" s="8" t="s">
        <v>1936</v>
      </c>
      <c r="E95" s="9" t="s">
        <v>1675</v>
      </c>
      <c r="F95" s="226">
        <v>147.9</v>
      </c>
      <c r="G95" s="46"/>
      <c r="H95" s="26" t="s">
        <v>653</v>
      </c>
      <c r="I95" s="7" t="s">
        <v>1889</v>
      </c>
      <c r="J95" s="8" t="s">
        <v>1961</v>
      </c>
      <c r="K95" s="9" t="s">
        <v>1675</v>
      </c>
      <c r="L95" s="237">
        <v>257.3</v>
      </c>
      <c r="M95" s="46"/>
    </row>
    <row r="96" spans="1:13" s="3" customFormat="1">
      <c r="A96" s="46"/>
      <c r="B96" s="6" t="s">
        <v>901</v>
      </c>
      <c r="C96" s="7" t="s">
        <v>1923</v>
      </c>
      <c r="D96" s="8" t="s">
        <v>1938</v>
      </c>
      <c r="E96" s="9" t="s">
        <v>1675</v>
      </c>
      <c r="F96" s="226">
        <v>153.5</v>
      </c>
      <c r="G96" s="46"/>
      <c r="H96" s="26" t="s">
        <v>901</v>
      </c>
      <c r="I96" s="7" t="s">
        <v>1894</v>
      </c>
      <c r="J96" s="8" t="s">
        <v>1962</v>
      </c>
      <c r="K96" s="9" t="s">
        <v>931</v>
      </c>
      <c r="L96" s="237">
        <v>257.60000000000002</v>
      </c>
      <c r="M96" s="46"/>
    </row>
    <row r="97" spans="1:13" s="3" customFormat="1">
      <c r="A97" s="46"/>
      <c r="B97" s="6"/>
      <c r="C97" s="7"/>
      <c r="D97" s="8"/>
      <c r="E97" s="9"/>
      <c r="F97" s="226"/>
      <c r="G97" s="46"/>
      <c r="H97" s="26" t="s">
        <v>902</v>
      </c>
      <c r="I97" s="7" t="s">
        <v>1951</v>
      </c>
      <c r="J97" s="8" t="s">
        <v>1963</v>
      </c>
      <c r="K97" s="9" t="s">
        <v>631</v>
      </c>
      <c r="L97" s="237">
        <v>302.89999999999998</v>
      </c>
      <c r="M97" s="46"/>
    </row>
    <row r="98" spans="1:13" s="3" customFormat="1">
      <c r="A98" s="46"/>
      <c r="B98" s="6"/>
      <c r="C98" s="7"/>
      <c r="D98" s="8"/>
      <c r="E98" s="9"/>
      <c r="F98" s="226"/>
      <c r="G98" s="46"/>
      <c r="H98" s="26" t="s">
        <v>903</v>
      </c>
      <c r="I98" s="7" t="s">
        <v>1964</v>
      </c>
      <c r="J98" s="8" t="s">
        <v>1965</v>
      </c>
      <c r="K98" s="9" t="s">
        <v>931</v>
      </c>
      <c r="L98" s="237">
        <v>303.2</v>
      </c>
      <c r="M98" s="46"/>
    </row>
    <row r="99" spans="1:13" s="3" customFormat="1">
      <c r="A99" s="46"/>
      <c r="B99" s="6"/>
      <c r="C99" s="7"/>
      <c r="D99" s="8"/>
      <c r="E99" s="9"/>
      <c r="F99" s="226"/>
      <c r="G99" s="46"/>
      <c r="H99" s="26" t="s">
        <v>904</v>
      </c>
      <c r="I99" s="7" t="s">
        <v>1951</v>
      </c>
      <c r="J99" s="8" t="s">
        <v>1966</v>
      </c>
      <c r="K99" s="9" t="s">
        <v>753</v>
      </c>
      <c r="L99" s="237">
        <v>303.7</v>
      </c>
      <c r="M99" s="46"/>
    </row>
    <row r="100" spans="1:13" s="3" customFormat="1">
      <c r="A100" s="46"/>
      <c r="B100" s="6"/>
      <c r="C100" s="7"/>
      <c r="D100" s="8"/>
      <c r="E100" s="9"/>
      <c r="F100" s="226"/>
      <c r="G100" s="46"/>
      <c r="H100" s="26" t="s">
        <v>905</v>
      </c>
      <c r="I100" s="7" t="s">
        <v>1959</v>
      </c>
      <c r="J100" s="8" t="s">
        <v>1975</v>
      </c>
      <c r="K100" s="9" t="s">
        <v>753</v>
      </c>
      <c r="L100" s="237">
        <v>304.3</v>
      </c>
      <c r="M100" s="46"/>
    </row>
    <row r="101" spans="1:13" s="3" customFormat="1">
      <c r="A101" s="46"/>
      <c r="B101" s="6"/>
      <c r="C101" s="7"/>
      <c r="D101" s="8"/>
      <c r="E101" s="9"/>
      <c r="F101" s="226"/>
      <c r="G101" s="46"/>
      <c r="H101" s="26" t="s">
        <v>1126</v>
      </c>
      <c r="I101" s="7" t="s">
        <v>1967</v>
      </c>
      <c r="J101" s="8" t="s">
        <v>1976</v>
      </c>
      <c r="K101" s="9" t="s">
        <v>753</v>
      </c>
      <c r="L101" s="237">
        <v>305.10000000000002</v>
      </c>
      <c r="M101" s="46"/>
    </row>
    <row r="102" spans="1:13" s="3" customFormat="1">
      <c r="A102" s="46"/>
      <c r="B102" s="6"/>
      <c r="C102" s="7"/>
      <c r="D102" s="8"/>
      <c r="E102" s="9"/>
      <c r="F102" s="226"/>
      <c r="G102" s="46"/>
      <c r="H102" s="26" t="s">
        <v>1127</v>
      </c>
      <c r="I102" s="7" t="s">
        <v>1658</v>
      </c>
      <c r="J102" s="8" t="s">
        <v>1968</v>
      </c>
      <c r="K102" s="9" t="s">
        <v>933</v>
      </c>
      <c r="L102" s="237">
        <v>306.60000000000002</v>
      </c>
      <c r="M102" s="46"/>
    </row>
    <row r="103" spans="1:13" s="3" customFormat="1">
      <c r="A103" s="46"/>
      <c r="B103" s="6"/>
      <c r="C103" s="7"/>
      <c r="D103" s="8"/>
      <c r="E103" s="9"/>
      <c r="F103" s="226"/>
      <c r="G103" s="46"/>
      <c r="H103" s="26" t="s">
        <v>1128</v>
      </c>
      <c r="I103" s="7" t="s">
        <v>1654</v>
      </c>
      <c r="J103" s="8" t="s">
        <v>1907</v>
      </c>
      <c r="K103" s="9" t="s">
        <v>631</v>
      </c>
      <c r="L103" s="237">
        <v>307.8</v>
      </c>
      <c r="M103" s="46"/>
    </row>
    <row r="104" spans="1:13" s="3" customFormat="1">
      <c r="A104" s="46"/>
      <c r="B104" s="6"/>
      <c r="C104" s="7"/>
      <c r="D104" s="8"/>
      <c r="E104" s="9"/>
      <c r="F104" s="226"/>
      <c r="G104" s="46"/>
      <c r="H104" s="26" t="s">
        <v>1129</v>
      </c>
      <c r="I104" s="7" t="s">
        <v>1969</v>
      </c>
      <c r="J104" s="8" t="s">
        <v>1977</v>
      </c>
      <c r="K104" s="9" t="s">
        <v>631</v>
      </c>
      <c r="L104" s="237">
        <v>312.60000000000002</v>
      </c>
      <c r="M104" s="46"/>
    </row>
    <row r="105" spans="1:13" s="3" customFormat="1">
      <c r="A105" s="46"/>
      <c r="B105" s="6"/>
      <c r="C105" s="7"/>
      <c r="D105" s="8"/>
      <c r="E105" s="9"/>
      <c r="F105" s="226"/>
      <c r="G105" s="46"/>
      <c r="H105" s="26" t="s">
        <v>1130</v>
      </c>
      <c r="I105" s="7" t="s">
        <v>1970</v>
      </c>
      <c r="J105" s="8" t="s">
        <v>1978</v>
      </c>
      <c r="K105" s="9" t="s">
        <v>933</v>
      </c>
      <c r="L105" s="237">
        <v>313</v>
      </c>
      <c r="M105" s="46"/>
    </row>
    <row r="106" spans="1:13" s="3" customFormat="1">
      <c r="A106" s="46"/>
      <c r="B106" s="6"/>
      <c r="C106" s="7"/>
      <c r="D106" s="8"/>
      <c r="E106" s="9"/>
      <c r="F106" s="226"/>
      <c r="G106" s="46"/>
      <c r="H106" s="26" t="s">
        <v>1131</v>
      </c>
      <c r="I106" s="7" t="s">
        <v>1971</v>
      </c>
      <c r="J106" s="8" t="s">
        <v>1944</v>
      </c>
      <c r="K106" s="9" t="s">
        <v>931</v>
      </c>
      <c r="L106" s="237">
        <v>313.60000000000002</v>
      </c>
      <c r="M106" s="46"/>
    </row>
    <row r="107" spans="1:13" s="3" customFormat="1">
      <c r="A107" s="46"/>
      <c r="B107" s="6"/>
      <c r="C107" s="7"/>
      <c r="D107" s="8"/>
      <c r="E107" s="9"/>
      <c r="F107" s="226"/>
      <c r="G107" s="46"/>
      <c r="H107" s="26" t="s">
        <v>1132</v>
      </c>
      <c r="I107" s="7" t="s">
        <v>1972</v>
      </c>
      <c r="J107" s="8" t="s">
        <v>1973</v>
      </c>
      <c r="K107" s="9" t="s">
        <v>931</v>
      </c>
      <c r="L107" s="237">
        <v>317.8</v>
      </c>
      <c r="M107" s="46"/>
    </row>
    <row r="108" spans="1:13" s="3" customFormat="1" ht="12.75" thickBot="1">
      <c r="A108" s="46"/>
      <c r="B108" s="6"/>
      <c r="C108" s="7"/>
      <c r="D108" s="8"/>
      <c r="E108" s="9"/>
      <c r="F108" s="226"/>
      <c r="G108" s="46"/>
      <c r="H108" s="26" t="s">
        <v>1133</v>
      </c>
      <c r="I108" s="7" t="s">
        <v>1660</v>
      </c>
      <c r="J108" s="8" t="s">
        <v>1908</v>
      </c>
      <c r="K108" s="9" t="s">
        <v>631</v>
      </c>
      <c r="L108" s="237">
        <v>429.6</v>
      </c>
      <c r="M108" s="46"/>
    </row>
    <row r="109" spans="1:13" s="3" customFormat="1" ht="12.75" hidden="1" thickBot="1">
      <c r="A109" s="46"/>
      <c r="B109" s="6"/>
      <c r="C109" s="7"/>
      <c r="D109" s="8"/>
      <c r="E109" s="9"/>
      <c r="F109" s="226"/>
      <c r="G109" s="46"/>
      <c r="H109" s="26" t="s">
        <v>1134</v>
      </c>
      <c r="I109" s="7"/>
      <c r="J109" s="8"/>
      <c r="K109" s="9"/>
      <c r="L109" s="237"/>
      <c r="M109" s="46"/>
    </row>
    <row r="110" spans="1:13" s="3" customFormat="1" ht="12.75" hidden="1" thickBot="1">
      <c r="A110" s="46"/>
      <c r="B110" s="6"/>
      <c r="C110" s="7"/>
      <c r="D110" s="8"/>
      <c r="E110" s="9"/>
      <c r="F110" s="226"/>
      <c r="G110" s="46"/>
      <c r="H110" s="26" t="s">
        <v>1135</v>
      </c>
      <c r="I110" s="7"/>
      <c r="J110" s="7"/>
      <c r="K110" s="9"/>
      <c r="L110" s="237"/>
      <c r="M110" s="46"/>
    </row>
    <row r="111" spans="1:13" s="3" customFormat="1" ht="12.75" hidden="1" thickBot="1">
      <c r="A111" s="46"/>
      <c r="B111" s="6"/>
      <c r="C111" s="7"/>
      <c r="D111" s="8"/>
      <c r="E111" s="9"/>
      <c r="F111" s="226"/>
      <c r="G111" s="46"/>
      <c r="H111" s="26" t="s">
        <v>1136</v>
      </c>
      <c r="I111" s="7"/>
      <c r="J111" s="7"/>
      <c r="K111" s="9"/>
      <c r="L111" s="237"/>
      <c r="M111" s="46"/>
    </row>
    <row r="112" spans="1:13" s="3" customFormat="1" ht="12.75" hidden="1" thickBot="1">
      <c r="A112" s="46"/>
      <c r="B112" s="6"/>
      <c r="C112" s="7"/>
      <c r="D112" s="8"/>
      <c r="E112" s="9"/>
      <c r="F112" s="226"/>
      <c r="G112" s="46"/>
      <c r="H112" s="26" t="s">
        <v>1550</v>
      </c>
      <c r="I112" s="7"/>
      <c r="J112" s="7"/>
      <c r="K112" s="9"/>
      <c r="L112" s="237"/>
      <c r="M112" s="46"/>
    </row>
    <row r="113" spans="1:13" s="3" customFormat="1" ht="12.75" hidden="1" thickBot="1">
      <c r="A113" s="46"/>
      <c r="B113" s="6"/>
      <c r="C113" s="7"/>
      <c r="D113" s="8"/>
      <c r="E113" s="9"/>
      <c r="F113" s="226"/>
      <c r="G113" s="46"/>
      <c r="H113" s="26" t="s">
        <v>1551</v>
      </c>
      <c r="I113" s="7"/>
      <c r="J113" s="7"/>
      <c r="K113" s="9"/>
      <c r="L113" s="237"/>
      <c r="M113" s="46"/>
    </row>
    <row r="114" spans="1:13" s="3" customFormat="1" ht="12.75" hidden="1" thickBot="1">
      <c r="A114" s="46"/>
      <c r="B114" s="6"/>
      <c r="C114" s="7"/>
      <c r="D114" s="8"/>
      <c r="E114" s="9"/>
      <c r="F114" s="226"/>
      <c r="G114" s="46"/>
      <c r="H114" s="26" t="s">
        <v>1552</v>
      </c>
      <c r="I114" s="7"/>
      <c r="J114" s="7"/>
      <c r="K114" s="9"/>
      <c r="L114" s="237"/>
      <c r="M114" s="46"/>
    </row>
    <row r="115" spans="1:13" s="3" customFormat="1" ht="13.5" hidden="1" thickBot="1">
      <c r="A115" s="46"/>
      <c r="B115" s="19"/>
      <c r="C115" s="10"/>
      <c r="D115" s="22"/>
      <c r="E115" s="11"/>
      <c r="F115" s="227"/>
      <c r="G115" s="46"/>
      <c r="H115" s="26" t="s">
        <v>1979</v>
      </c>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COUNTA(D121:D157)</f>
        <v>19</v>
      </c>
      <c r="G119" s="46"/>
      <c r="H119" s="900"/>
      <c r="I119" s="901"/>
      <c r="J119" s="32"/>
      <c r="K119" s="33" t="s">
        <v>647</v>
      </c>
      <c r="L119" s="34">
        <f>COUNTA(J121:J157)</f>
        <v>37</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1981</v>
      </c>
      <c r="D121" s="84" t="s">
        <v>926</v>
      </c>
      <c r="E121" s="85" t="s">
        <v>663</v>
      </c>
      <c r="F121" s="223">
        <v>220.8</v>
      </c>
      <c r="G121" s="46"/>
      <c r="H121" s="100" t="s">
        <v>632</v>
      </c>
      <c r="I121" s="83" t="s">
        <v>1654</v>
      </c>
      <c r="J121" s="84" t="s">
        <v>1997</v>
      </c>
      <c r="K121" s="85" t="s">
        <v>671</v>
      </c>
      <c r="L121" s="234">
        <v>249.2</v>
      </c>
      <c r="M121" s="46"/>
    </row>
    <row r="122" spans="1:13" s="3" customFormat="1">
      <c r="A122" s="46"/>
      <c r="B122" s="87" t="s">
        <v>633</v>
      </c>
      <c r="C122" s="88" t="s">
        <v>1983</v>
      </c>
      <c r="D122" s="89" t="s">
        <v>1173</v>
      </c>
      <c r="E122" s="90" t="s">
        <v>931</v>
      </c>
      <c r="F122" s="224">
        <v>223.1</v>
      </c>
      <c r="G122" s="46"/>
      <c r="H122" s="102" t="s">
        <v>633</v>
      </c>
      <c r="I122" s="88" t="s">
        <v>1998</v>
      </c>
      <c r="J122" s="89" t="s">
        <v>1906</v>
      </c>
      <c r="K122" s="90" t="s">
        <v>931</v>
      </c>
      <c r="L122" s="235">
        <v>250.8</v>
      </c>
      <c r="M122" s="46"/>
    </row>
    <row r="123" spans="1:13" s="3" customFormat="1">
      <c r="A123" s="46"/>
      <c r="B123" s="92" t="s">
        <v>634</v>
      </c>
      <c r="C123" s="93" t="s">
        <v>1985</v>
      </c>
      <c r="D123" s="94" t="s">
        <v>2486</v>
      </c>
      <c r="E123" s="95" t="s">
        <v>753</v>
      </c>
      <c r="F123" s="225">
        <v>223.7</v>
      </c>
      <c r="G123" s="46"/>
      <c r="H123" s="104" t="s">
        <v>634</v>
      </c>
      <c r="I123" s="93" t="s">
        <v>1999</v>
      </c>
      <c r="J123" s="94" t="s">
        <v>1906</v>
      </c>
      <c r="K123" s="95" t="s">
        <v>932</v>
      </c>
      <c r="L123" s="236">
        <v>251.5</v>
      </c>
      <c r="M123" s="46"/>
    </row>
    <row r="124" spans="1:13" s="3" customFormat="1">
      <c r="A124" s="46"/>
      <c r="B124" s="6" t="s">
        <v>635</v>
      </c>
      <c r="C124" s="7" t="s">
        <v>1986</v>
      </c>
      <c r="D124" s="8" t="s">
        <v>1337</v>
      </c>
      <c r="E124" s="9" t="s">
        <v>753</v>
      </c>
      <c r="F124" s="226">
        <v>224.1</v>
      </c>
      <c r="G124" s="46"/>
      <c r="H124" s="26" t="s">
        <v>635</v>
      </c>
      <c r="I124" s="7" t="s">
        <v>1664</v>
      </c>
      <c r="J124" s="8" t="s">
        <v>1699</v>
      </c>
      <c r="K124" s="9" t="s">
        <v>931</v>
      </c>
      <c r="L124" s="237">
        <v>254.3</v>
      </c>
      <c r="M124" s="46"/>
    </row>
    <row r="125" spans="1:13" s="3" customFormat="1">
      <c r="A125" s="46"/>
      <c r="B125" s="6" t="s">
        <v>636</v>
      </c>
      <c r="C125" s="7" t="s">
        <v>1987</v>
      </c>
      <c r="D125" s="8" t="s">
        <v>4014</v>
      </c>
      <c r="E125" s="9" t="s">
        <v>659</v>
      </c>
      <c r="F125" s="226">
        <v>224.6</v>
      </c>
      <c r="G125" s="46"/>
      <c r="H125" s="26" t="s">
        <v>636</v>
      </c>
      <c r="I125" s="7" t="s">
        <v>2032</v>
      </c>
      <c r="J125" s="8" t="s">
        <v>2000</v>
      </c>
      <c r="K125" s="9" t="s">
        <v>659</v>
      </c>
      <c r="L125" s="237">
        <v>258.60000000000002</v>
      </c>
      <c r="M125" s="46"/>
    </row>
    <row r="126" spans="1:13" s="3" customFormat="1">
      <c r="A126" s="46"/>
      <c r="B126" s="6" t="s">
        <v>637</v>
      </c>
      <c r="C126" s="7" t="s">
        <v>1934</v>
      </c>
      <c r="D126" s="8" t="s">
        <v>4010</v>
      </c>
      <c r="E126" s="9" t="s">
        <v>931</v>
      </c>
      <c r="F126" s="226">
        <v>226.3</v>
      </c>
      <c r="G126" s="46"/>
      <c r="H126" s="26" t="s">
        <v>637</v>
      </c>
      <c r="I126" s="7" t="s">
        <v>1904</v>
      </c>
      <c r="J126" s="8" t="s">
        <v>1893</v>
      </c>
      <c r="K126" s="9" t="s">
        <v>1675</v>
      </c>
      <c r="L126" s="237">
        <v>259.7</v>
      </c>
      <c r="M126" s="46"/>
    </row>
    <row r="127" spans="1:13" s="3" customFormat="1">
      <c r="A127" s="46"/>
      <c r="B127" s="6" t="s">
        <v>638</v>
      </c>
      <c r="C127" s="7" t="s">
        <v>1685</v>
      </c>
      <c r="D127" s="8" t="s">
        <v>4011</v>
      </c>
      <c r="E127" s="9" t="s">
        <v>931</v>
      </c>
      <c r="F127" s="226">
        <v>229.8</v>
      </c>
      <c r="G127" s="46"/>
      <c r="H127" s="26" t="s">
        <v>638</v>
      </c>
      <c r="I127" s="7" t="s">
        <v>1904</v>
      </c>
      <c r="J127" s="8" t="s">
        <v>2001</v>
      </c>
      <c r="K127" s="9" t="s">
        <v>665</v>
      </c>
      <c r="L127" s="237">
        <v>300.10000000000002</v>
      </c>
      <c r="M127" s="46"/>
    </row>
    <row r="128" spans="1:13" s="3" customFormat="1">
      <c r="A128" s="46"/>
      <c r="B128" s="6" t="s">
        <v>639</v>
      </c>
      <c r="C128" s="7" t="s">
        <v>1988</v>
      </c>
      <c r="D128" s="8" t="s">
        <v>4013</v>
      </c>
      <c r="E128" s="9" t="s">
        <v>753</v>
      </c>
      <c r="F128" s="226">
        <v>232.5</v>
      </c>
      <c r="G128" s="46"/>
      <c r="H128" s="26" t="s">
        <v>639</v>
      </c>
      <c r="I128" s="7" t="s">
        <v>1662</v>
      </c>
      <c r="J128" s="8" t="s">
        <v>1907</v>
      </c>
      <c r="K128" s="9" t="s">
        <v>679</v>
      </c>
      <c r="L128" s="237">
        <v>300.60000000000002</v>
      </c>
      <c r="M128" s="46"/>
    </row>
    <row r="129" spans="1:13" s="3" customFormat="1">
      <c r="A129" s="46"/>
      <c r="B129" s="6" t="s">
        <v>640</v>
      </c>
      <c r="C129" s="7" t="s">
        <v>1665</v>
      </c>
      <c r="D129" s="8" t="s">
        <v>4012</v>
      </c>
      <c r="E129" s="9" t="s">
        <v>679</v>
      </c>
      <c r="F129" s="226">
        <v>234.1</v>
      </c>
      <c r="G129" s="46"/>
      <c r="H129" s="26" t="s">
        <v>640</v>
      </c>
      <c r="I129" s="7" t="s">
        <v>2002</v>
      </c>
      <c r="J129" s="8" t="s">
        <v>2003</v>
      </c>
      <c r="K129" s="9" t="s">
        <v>931</v>
      </c>
      <c r="L129" s="237">
        <v>304.60000000000002</v>
      </c>
      <c r="M129" s="46"/>
    </row>
    <row r="130" spans="1:13" s="3" customFormat="1">
      <c r="A130" s="46"/>
      <c r="B130" s="6" t="s">
        <v>641</v>
      </c>
      <c r="C130" s="7" t="s">
        <v>1989</v>
      </c>
      <c r="D130" s="8" t="s">
        <v>4009</v>
      </c>
      <c r="E130" s="9" t="s">
        <v>931</v>
      </c>
      <c r="F130" s="226">
        <v>240.6</v>
      </c>
      <c r="G130" s="46"/>
      <c r="H130" s="26" t="s">
        <v>641</v>
      </c>
      <c r="I130" s="7" t="s">
        <v>1956</v>
      </c>
      <c r="J130" s="8" t="s">
        <v>2004</v>
      </c>
      <c r="K130" s="9" t="s">
        <v>753</v>
      </c>
      <c r="L130" s="237">
        <v>305.60000000000002</v>
      </c>
      <c r="M130" s="46"/>
    </row>
    <row r="131" spans="1:13" s="3" customFormat="1">
      <c r="A131" s="46"/>
      <c r="B131" s="6" t="s">
        <v>642</v>
      </c>
      <c r="C131" s="7" t="s">
        <v>1990</v>
      </c>
      <c r="D131" s="8" t="s">
        <v>4003</v>
      </c>
      <c r="E131" s="9" t="s">
        <v>931</v>
      </c>
      <c r="F131" s="226">
        <v>243.4</v>
      </c>
      <c r="G131" s="46"/>
      <c r="H131" s="26" t="s">
        <v>642</v>
      </c>
      <c r="I131" s="7" t="s">
        <v>1658</v>
      </c>
      <c r="J131" s="8" t="s">
        <v>2005</v>
      </c>
      <c r="K131" s="9" t="s">
        <v>931</v>
      </c>
      <c r="L131" s="237">
        <v>308.2</v>
      </c>
      <c r="M131" s="46"/>
    </row>
    <row r="132" spans="1:13" s="3" customFormat="1">
      <c r="A132" s="46"/>
      <c r="B132" s="6" t="s">
        <v>643</v>
      </c>
      <c r="C132" s="7" t="s">
        <v>1991</v>
      </c>
      <c r="D132" s="8" t="s">
        <v>1198</v>
      </c>
      <c r="E132" s="9" t="s">
        <v>931</v>
      </c>
      <c r="F132" s="226">
        <v>243.9</v>
      </c>
      <c r="G132" s="46"/>
      <c r="H132" s="26" t="s">
        <v>643</v>
      </c>
      <c r="I132" s="7" t="s">
        <v>2006</v>
      </c>
      <c r="J132" s="8" t="s">
        <v>2007</v>
      </c>
      <c r="K132" s="9" t="s">
        <v>663</v>
      </c>
      <c r="L132" s="237">
        <v>308.89999999999998</v>
      </c>
      <c r="M132" s="46"/>
    </row>
    <row r="133" spans="1:13" s="3" customFormat="1">
      <c r="A133" s="46"/>
      <c r="B133" s="6" t="s">
        <v>644</v>
      </c>
      <c r="C133" s="7" t="s">
        <v>1665</v>
      </c>
      <c r="D133" s="8" t="s">
        <v>1994</v>
      </c>
      <c r="E133" s="9" t="s">
        <v>1675</v>
      </c>
      <c r="F133" s="226">
        <v>245</v>
      </c>
      <c r="G133" s="46"/>
      <c r="H133" s="26" t="s">
        <v>644</v>
      </c>
      <c r="I133" s="7" t="s">
        <v>1909</v>
      </c>
      <c r="J133" s="8" t="s">
        <v>2005</v>
      </c>
      <c r="K133" s="9" t="s">
        <v>931</v>
      </c>
      <c r="L133" s="237">
        <v>309.60000000000002</v>
      </c>
      <c r="M133" s="46"/>
    </row>
    <row r="134" spans="1:13" s="3" customFormat="1">
      <c r="A134" s="46"/>
      <c r="B134" s="6" t="s">
        <v>645</v>
      </c>
      <c r="C134" s="7" t="s">
        <v>1981</v>
      </c>
      <c r="D134" s="8" t="s">
        <v>1982</v>
      </c>
      <c r="E134" s="9" t="s">
        <v>659</v>
      </c>
      <c r="F134" s="226">
        <v>249.9</v>
      </c>
      <c r="G134" s="46"/>
      <c r="H134" s="26" t="s">
        <v>645</v>
      </c>
      <c r="I134" s="7" t="s">
        <v>2035</v>
      </c>
      <c r="J134" s="8" t="s">
        <v>2005</v>
      </c>
      <c r="K134" s="9" t="s">
        <v>932</v>
      </c>
      <c r="L134" s="237">
        <v>312.3</v>
      </c>
      <c r="M134" s="46"/>
    </row>
    <row r="135" spans="1:13" s="3" customFormat="1">
      <c r="A135" s="46"/>
      <c r="B135" s="6" t="s">
        <v>648</v>
      </c>
      <c r="C135" s="7" t="s">
        <v>1992</v>
      </c>
      <c r="D135" s="8" t="s">
        <v>2206</v>
      </c>
      <c r="E135" s="9" t="s">
        <v>659</v>
      </c>
      <c r="F135" s="226">
        <v>255.1</v>
      </c>
      <c r="G135" s="46"/>
      <c r="H135" s="26" t="s">
        <v>648</v>
      </c>
      <c r="I135" s="7" t="s">
        <v>1662</v>
      </c>
      <c r="J135" s="8" t="s">
        <v>1984</v>
      </c>
      <c r="K135" s="9" t="s">
        <v>931</v>
      </c>
      <c r="L135" s="237">
        <v>312.7</v>
      </c>
      <c r="M135" s="46"/>
    </row>
    <row r="136" spans="1:13" s="3" customFormat="1">
      <c r="A136" s="46"/>
      <c r="B136" s="6" t="s">
        <v>649</v>
      </c>
      <c r="C136" s="7" t="s">
        <v>1920</v>
      </c>
      <c r="D136" s="8" t="s">
        <v>811</v>
      </c>
      <c r="E136" s="9" t="s">
        <v>931</v>
      </c>
      <c r="F136" s="226">
        <v>256.2</v>
      </c>
      <c r="G136" s="46"/>
      <c r="H136" s="26" t="s">
        <v>649</v>
      </c>
      <c r="I136" s="7" t="s">
        <v>2009</v>
      </c>
      <c r="J136" s="8" t="s">
        <v>2034</v>
      </c>
      <c r="K136" s="9" t="s">
        <v>932</v>
      </c>
      <c r="L136" s="237">
        <v>313.2</v>
      </c>
      <c r="M136" s="46"/>
    </row>
    <row r="137" spans="1:13" s="3" customFormat="1">
      <c r="A137" s="46"/>
      <c r="B137" s="6" t="s">
        <v>650</v>
      </c>
      <c r="C137" s="7" t="s">
        <v>1987</v>
      </c>
      <c r="D137" s="8" t="s">
        <v>1995</v>
      </c>
      <c r="E137" s="9" t="s">
        <v>1675</v>
      </c>
      <c r="F137" s="226">
        <v>257.2</v>
      </c>
      <c r="G137" s="46"/>
      <c r="H137" s="26" t="s">
        <v>650</v>
      </c>
      <c r="I137" s="7" t="s">
        <v>2010</v>
      </c>
      <c r="J137" s="8" t="s">
        <v>2011</v>
      </c>
      <c r="K137" s="9" t="s">
        <v>659</v>
      </c>
      <c r="L137" s="237">
        <v>317</v>
      </c>
      <c r="M137" s="46"/>
    </row>
    <row r="138" spans="1:13" s="3" customFormat="1">
      <c r="A138" s="46"/>
      <c r="B138" s="6" t="s">
        <v>651</v>
      </c>
      <c r="C138" s="7" t="s">
        <v>3916</v>
      </c>
      <c r="D138" s="8" t="s">
        <v>994</v>
      </c>
      <c r="E138" s="9" t="s">
        <v>931</v>
      </c>
      <c r="F138" s="226">
        <v>314.89999999999998</v>
      </c>
      <c r="G138" s="46"/>
      <c r="H138" s="26" t="s">
        <v>651</v>
      </c>
      <c r="I138" s="7" t="s">
        <v>2012</v>
      </c>
      <c r="J138" s="8" t="s">
        <v>2033</v>
      </c>
      <c r="K138" s="9" t="s">
        <v>932</v>
      </c>
      <c r="L138" s="237">
        <v>317.39999999999998</v>
      </c>
      <c r="M138" s="46"/>
    </row>
    <row r="139" spans="1:13" s="3" customFormat="1">
      <c r="A139" s="46"/>
      <c r="B139" s="6" t="s">
        <v>652</v>
      </c>
      <c r="C139" s="7" t="s">
        <v>1918</v>
      </c>
      <c r="D139" s="8" t="s">
        <v>1996</v>
      </c>
      <c r="E139" s="9" t="s">
        <v>631</v>
      </c>
      <c r="F139" s="226">
        <v>318.8</v>
      </c>
      <c r="G139" s="46"/>
      <c r="H139" s="26" t="s">
        <v>652</v>
      </c>
      <c r="I139" s="7" t="s">
        <v>2013</v>
      </c>
      <c r="J139" s="8" t="s">
        <v>2014</v>
      </c>
      <c r="K139" s="9" t="s">
        <v>931</v>
      </c>
      <c r="L139" s="237">
        <v>318.5</v>
      </c>
      <c r="M139" s="46"/>
    </row>
    <row r="140" spans="1:13" s="3" customFormat="1" ht="12.75">
      <c r="A140" s="46"/>
      <c r="B140" s="6"/>
      <c r="C140" s="52"/>
      <c r="D140" s="241"/>
      <c r="E140" s="54"/>
      <c r="F140" s="228"/>
      <c r="G140" s="46"/>
      <c r="H140" s="26" t="s">
        <v>653</v>
      </c>
      <c r="I140" s="52" t="s">
        <v>1660</v>
      </c>
      <c r="J140" s="56" t="s">
        <v>2015</v>
      </c>
      <c r="K140" s="54" t="s">
        <v>753</v>
      </c>
      <c r="L140" s="237">
        <v>319</v>
      </c>
      <c r="M140" s="46"/>
    </row>
    <row r="141" spans="1:13" s="3" customFormat="1" ht="12.75">
      <c r="A141" s="46"/>
      <c r="B141" s="6"/>
      <c r="C141" s="52"/>
      <c r="D141" s="241"/>
      <c r="E141" s="54"/>
      <c r="F141" s="228"/>
      <c r="G141" s="46"/>
      <c r="H141" s="26" t="s">
        <v>901</v>
      </c>
      <c r="I141" s="52" t="s">
        <v>1904</v>
      </c>
      <c r="J141" s="56" t="s">
        <v>1921</v>
      </c>
      <c r="K141" s="54" t="s">
        <v>932</v>
      </c>
      <c r="L141" s="239">
        <v>319.39999999999998</v>
      </c>
      <c r="M141" s="46"/>
    </row>
    <row r="142" spans="1:13" s="3" customFormat="1" ht="12.75">
      <c r="A142" s="46"/>
      <c r="B142" s="6"/>
      <c r="C142" s="52"/>
      <c r="D142" s="241"/>
      <c r="E142" s="54"/>
      <c r="F142" s="228"/>
      <c r="G142" s="46"/>
      <c r="H142" s="26" t="s">
        <v>902</v>
      </c>
      <c r="I142" s="52" t="s">
        <v>2016</v>
      </c>
      <c r="J142" s="56" t="s">
        <v>2017</v>
      </c>
      <c r="K142" s="54" t="s">
        <v>932</v>
      </c>
      <c r="L142" s="239">
        <v>320</v>
      </c>
      <c r="M142" s="46"/>
    </row>
    <row r="143" spans="1:13" s="3" customFormat="1" ht="12.75">
      <c r="A143" s="46"/>
      <c r="B143" s="6"/>
      <c r="C143" s="52"/>
      <c r="D143" s="241"/>
      <c r="E143" s="54"/>
      <c r="F143" s="228"/>
      <c r="G143" s="46"/>
      <c r="H143" s="26" t="s">
        <v>903</v>
      </c>
      <c r="I143" s="52" t="s">
        <v>1904</v>
      </c>
      <c r="J143" s="56" t="s">
        <v>2018</v>
      </c>
      <c r="K143" s="54" t="s">
        <v>753</v>
      </c>
      <c r="L143" s="239">
        <v>323</v>
      </c>
      <c r="M143" s="46"/>
    </row>
    <row r="144" spans="1:13" s="3" customFormat="1" ht="12.75">
      <c r="A144" s="46"/>
      <c r="B144" s="6"/>
      <c r="C144" s="52"/>
      <c r="D144" s="241"/>
      <c r="E144" s="54"/>
      <c r="F144" s="228"/>
      <c r="G144" s="46"/>
      <c r="H144" s="26" t="s">
        <v>904</v>
      </c>
      <c r="I144" s="52" t="s">
        <v>2019</v>
      </c>
      <c r="J144" s="56" t="s">
        <v>2020</v>
      </c>
      <c r="K144" s="54" t="s">
        <v>931</v>
      </c>
      <c r="L144" s="239">
        <v>323.8</v>
      </c>
      <c r="M144" s="46"/>
    </row>
    <row r="145" spans="1:13" s="3" customFormat="1" ht="12.75">
      <c r="A145" s="46"/>
      <c r="B145" s="6"/>
      <c r="C145" s="52"/>
      <c r="D145" s="241"/>
      <c r="E145" s="54"/>
      <c r="F145" s="228"/>
      <c r="G145" s="46"/>
      <c r="H145" s="26" t="s">
        <v>905</v>
      </c>
      <c r="I145" s="52" t="s">
        <v>1658</v>
      </c>
      <c r="J145" s="56" t="s">
        <v>2021</v>
      </c>
      <c r="K145" s="54" t="s">
        <v>802</v>
      </c>
      <c r="L145" s="239">
        <v>325.39999999999998</v>
      </c>
      <c r="M145" s="46"/>
    </row>
    <row r="146" spans="1:13" s="3" customFormat="1" ht="12.75">
      <c r="A146" s="46"/>
      <c r="B146" s="6"/>
      <c r="C146" s="52"/>
      <c r="D146" s="241"/>
      <c r="E146" s="54"/>
      <c r="F146" s="228"/>
      <c r="G146" s="46"/>
      <c r="H146" s="26" t="s">
        <v>1126</v>
      </c>
      <c r="I146" s="52" t="s">
        <v>2022</v>
      </c>
      <c r="J146" s="56" t="s">
        <v>1944</v>
      </c>
      <c r="K146" s="54" t="s">
        <v>932</v>
      </c>
      <c r="L146" s="239">
        <v>326.39999999999998</v>
      </c>
      <c r="M146" s="46"/>
    </row>
    <row r="147" spans="1:13" s="3" customFormat="1" ht="12.75">
      <c r="A147" s="46"/>
      <c r="B147" s="6"/>
      <c r="C147" s="52"/>
      <c r="D147" s="241"/>
      <c r="E147" s="54"/>
      <c r="F147" s="228"/>
      <c r="G147" s="46"/>
      <c r="H147" s="26" t="s">
        <v>1127</v>
      </c>
      <c r="I147" s="52" t="s">
        <v>2023</v>
      </c>
      <c r="J147" s="56" t="s">
        <v>2024</v>
      </c>
      <c r="K147" s="54" t="s">
        <v>1601</v>
      </c>
      <c r="L147" s="239">
        <v>327</v>
      </c>
      <c r="M147" s="46"/>
    </row>
    <row r="148" spans="1:13" s="3" customFormat="1" ht="12.75">
      <c r="A148" s="46"/>
      <c r="B148" s="6"/>
      <c r="C148" s="52"/>
      <c r="D148" s="241"/>
      <c r="E148" s="54"/>
      <c r="F148" s="228"/>
      <c r="G148" s="46"/>
      <c r="H148" s="26" t="s">
        <v>1128</v>
      </c>
      <c r="I148" s="52" t="s">
        <v>1909</v>
      </c>
      <c r="J148" s="56" t="s">
        <v>2038</v>
      </c>
      <c r="K148" s="54" t="s">
        <v>931</v>
      </c>
      <c r="L148" s="239">
        <v>327.8</v>
      </c>
      <c r="M148" s="46"/>
    </row>
    <row r="149" spans="1:13" s="3" customFormat="1" ht="12.75">
      <c r="A149" s="46"/>
      <c r="B149" s="6"/>
      <c r="C149" s="52"/>
      <c r="D149" s="241"/>
      <c r="E149" s="54"/>
      <c r="F149" s="228"/>
      <c r="G149" s="46"/>
      <c r="H149" s="26" t="s">
        <v>1129</v>
      </c>
      <c r="I149" s="52" t="s">
        <v>2025</v>
      </c>
      <c r="J149" s="56" t="s">
        <v>2026</v>
      </c>
      <c r="K149" s="54" t="s">
        <v>931</v>
      </c>
      <c r="L149" s="239">
        <v>330.9</v>
      </c>
      <c r="M149" s="46"/>
    </row>
    <row r="150" spans="1:13" s="3" customFormat="1" ht="12.75">
      <c r="A150" s="46"/>
      <c r="B150" s="6"/>
      <c r="C150" s="52"/>
      <c r="D150" s="241"/>
      <c r="E150" s="54"/>
      <c r="F150" s="228"/>
      <c r="G150" s="46"/>
      <c r="H150" s="26" t="s">
        <v>1130</v>
      </c>
      <c r="I150" s="52" t="s">
        <v>2027</v>
      </c>
      <c r="J150" s="56" t="s">
        <v>1954</v>
      </c>
      <c r="K150" s="54" t="s">
        <v>931</v>
      </c>
      <c r="L150" s="239">
        <v>332.9</v>
      </c>
      <c r="M150" s="46"/>
    </row>
    <row r="151" spans="1:13" s="3" customFormat="1" ht="12.75">
      <c r="A151" s="46"/>
      <c r="B151" s="6"/>
      <c r="C151" s="52"/>
      <c r="D151" s="241"/>
      <c r="E151" s="54"/>
      <c r="F151" s="228"/>
      <c r="G151" s="46"/>
      <c r="H151" s="26" t="s">
        <v>1131</v>
      </c>
      <c r="I151" s="52" t="s">
        <v>2028</v>
      </c>
      <c r="J151" s="56" t="s">
        <v>1906</v>
      </c>
      <c r="K151" s="54" t="s">
        <v>931</v>
      </c>
      <c r="L151" s="239">
        <v>335.8</v>
      </c>
      <c r="M151" s="46"/>
    </row>
    <row r="152" spans="1:13" s="3" customFormat="1" ht="12.75">
      <c r="A152" s="46"/>
      <c r="B152" s="6"/>
      <c r="C152" s="52"/>
      <c r="D152" s="241"/>
      <c r="E152" s="54"/>
      <c r="F152" s="228"/>
      <c r="G152" s="46"/>
      <c r="H152" s="26" t="s">
        <v>1132</v>
      </c>
      <c r="I152" s="52" t="s">
        <v>2036</v>
      </c>
      <c r="J152" s="56" t="s">
        <v>2037</v>
      </c>
      <c r="K152" s="54" t="s">
        <v>931</v>
      </c>
      <c r="L152" s="239">
        <v>336.6</v>
      </c>
      <c r="M152" s="46"/>
    </row>
    <row r="153" spans="1:13" s="3" customFormat="1" ht="12.75">
      <c r="A153" s="46"/>
      <c r="B153" s="6"/>
      <c r="C153" s="52"/>
      <c r="D153" s="241"/>
      <c r="E153" s="54"/>
      <c r="F153" s="228"/>
      <c r="G153" s="46"/>
      <c r="H153" s="26" t="s">
        <v>1133</v>
      </c>
      <c r="I153" s="52" t="s">
        <v>1950</v>
      </c>
      <c r="J153" s="56" t="s">
        <v>2029</v>
      </c>
      <c r="K153" s="54" t="s">
        <v>931</v>
      </c>
      <c r="L153" s="239">
        <v>338</v>
      </c>
      <c r="M153" s="46"/>
    </row>
    <row r="154" spans="1:13" s="3" customFormat="1" ht="12.75">
      <c r="A154" s="46"/>
      <c r="B154" s="6"/>
      <c r="C154" s="52"/>
      <c r="D154" s="241"/>
      <c r="E154" s="54"/>
      <c r="F154" s="228"/>
      <c r="G154" s="46"/>
      <c r="H154" s="26" t="s">
        <v>1134</v>
      </c>
      <c r="I154" s="52" t="s">
        <v>2008</v>
      </c>
      <c r="J154" s="56" t="s">
        <v>1963</v>
      </c>
      <c r="K154" s="54" t="s">
        <v>932</v>
      </c>
      <c r="L154" s="239">
        <v>342.8</v>
      </c>
      <c r="M154" s="46"/>
    </row>
    <row r="155" spans="1:13" s="3" customFormat="1" ht="12.75">
      <c r="A155" s="46"/>
      <c r="B155" s="6"/>
      <c r="C155" s="52"/>
      <c r="D155" s="241"/>
      <c r="E155" s="54"/>
      <c r="F155" s="228"/>
      <c r="G155" s="46"/>
      <c r="H155" s="26" t="s">
        <v>1135</v>
      </c>
      <c r="I155" s="52" t="s">
        <v>2030</v>
      </c>
      <c r="J155" s="56" t="s">
        <v>1963</v>
      </c>
      <c r="K155" s="54" t="s">
        <v>932</v>
      </c>
      <c r="L155" s="239">
        <v>343.1</v>
      </c>
      <c r="M155" s="46"/>
    </row>
    <row r="156" spans="1:13" s="3" customFormat="1" ht="12.75">
      <c r="A156" s="46"/>
      <c r="B156" s="6"/>
      <c r="C156" s="52"/>
      <c r="D156" s="241"/>
      <c r="E156" s="54"/>
      <c r="F156" s="228"/>
      <c r="G156" s="46"/>
      <c r="H156" s="26" t="s">
        <v>1136</v>
      </c>
      <c r="I156" s="52" t="s">
        <v>1970</v>
      </c>
      <c r="J156" s="56" t="s">
        <v>1984</v>
      </c>
      <c r="K156" s="54" t="s">
        <v>931</v>
      </c>
      <c r="L156" s="239">
        <v>405.4</v>
      </c>
      <c r="M156" s="46"/>
    </row>
    <row r="157" spans="1:13" s="3" customFormat="1" ht="13.5" thickBot="1">
      <c r="A157" s="46"/>
      <c r="B157" s="6"/>
      <c r="C157" s="52"/>
      <c r="D157" s="241"/>
      <c r="E157" s="54"/>
      <c r="F157" s="228"/>
      <c r="G157" s="46"/>
      <c r="H157" s="26" t="s">
        <v>1550</v>
      </c>
      <c r="I157" s="52" t="s">
        <v>1904</v>
      </c>
      <c r="J157" s="56" t="s">
        <v>2031</v>
      </c>
      <c r="K157" s="54" t="s">
        <v>931</v>
      </c>
      <c r="L157" s="239">
        <v>433.4</v>
      </c>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893" t="s">
        <v>771</v>
      </c>
      <c r="C159" s="893"/>
      <c r="D159" s="35"/>
      <c r="E159" s="193" t="s">
        <v>715</v>
      </c>
      <c r="F159" s="902" t="s">
        <v>1650</v>
      </c>
      <c r="G159" s="902"/>
      <c r="H159" s="902"/>
      <c r="I159" s="902"/>
      <c r="J159" s="35"/>
      <c r="K159" s="893" t="s">
        <v>900</v>
      </c>
      <c r="L159" s="893"/>
      <c r="M159" s="35"/>
    </row>
    <row r="160" spans="1:13" ht="5.25" customHeight="1" thickTop="1" thickBot="1">
      <c r="A160" s="35"/>
      <c r="B160" s="894" t="s">
        <v>623</v>
      </c>
      <c r="C160" s="895"/>
      <c r="D160" s="43"/>
      <c r="E160" s="44"/>
      <c r="F160" s="44"/>
      <c r="G160" s="35"/>
      <c r="H160" s="898" t="s">
        <v>654</v>
      </c>
      <c r="I160" s="899"/>
      <c r="J160" s="45"/>
      <c r="K160" s="45"/>
      <c r="L160" s="45"/>
      <c r="M160" s="35"/>
    </row>
    <row r="161" spans="1:13" s="3" customFormat="1" ht="16.5" thickTop="1" thickBot="1">
      <c r="A161" s="46"/>
      <c r="B161" s="896"/>
      <c r="C161" s="897"/>
      <c r="D161" s="14"/>
      <c r="E161" s="12" t="s">
        <v>647</v>
      </c>
      <c r="F161" s="13">
        <f>COUNTA(D163:D184)</f>
        <v>13</v>
      </c>
      <c r="G161" s="46"/>
      <c r="H161" s="900"/>
      <c r="I161" s="901"/>
      <c r="J161" s="32"/>
      <c r="K161" s="33" t="s">
        <v>647</v>
      </c>
      <c r="L161" s="34">
        <f>COUNTA(J163:J184)</f>
        <v>15</v>
      </c>
      <c r="M161" s="46"/>
    </row>
    <row r="162" spans="1:13" s="3" customFormat="1">
      <c r="A162" s="46"/>
      <c r="B162" s="15" t="s">
        <v>628</v>
      </c>
      <c r="C162" s="16" t="s">
        <v>624</v>
      </c>
      <c r="D162" s="4" t="s">
        <v>625</v>
      </c>
      <c r="E162" s="4" t="s">
        <v>626</v>
      </c>
      <c r="F162" s="5" t="s">
        <v>646</v>
      </c>
      <c r="G162" s="46"/>
      <c r="H162" s="24" t="s">
        <v>628</v>
      </c>
      <c r="I162" s="23" t="s">
        <v>624</v>
      </c>
      <c r="J162" s="4" t="s">
        <v>625</v>
      </c>
      <c r="K162" s="4" t="s">
        <v>626</v>
      </c>
      <c r="L162" s="25" t="s">
        <v>646</v>
      </c>
      <c r="M162" s="46"/>
    </row>
    <row r="163" spans="1:13" s="3" customFormat="1">
      <c r="A163" s="46"/>
      <c r="B163" s="82" t="s">
        <v>632</v>
      </c>
      <c r="C163" s="83" t="s">
        <v>2039</v>
      </c>
      <c r="D163" s="84" t="s">
        <v>4343</v>
      </c>
      <c r="E163" s="85" t="s">
        <v>883</v>
      </c>
      <c r="F163" s="223">
        <v>251.7</v>
      </c>
      <c r="G163" s="46"/>
      <c r="H163" s="100" t="s">
        <v>632</v>
      </c>
      <c r="I163" s="83" t="s">
        <v>2222</v>
      </c>
      <c r="J163" s="84" t="s">
        <v>4347</v>
      </c>
      <c r="K163" s="85" t="s">
        <v>753</v>
      </c>
      <c r="L163" s="234">
        <v>435.7</v>
      </c>
      <c r="M163" s="46"/>
    </row>
    <row r="164" spans="1:13" s="3" customFormat="1">
      <c r="A164" s="46"/>
      <c r="B164" s="87" t="s">
        <v>633</v>
      </c>
      <c r="C164" s="88" t="s">
        <v>2210</v>
      </c>
      <c r="D164" s="89" t="s">
        <v>1555</v>
      </c>
      <c r="E164" s="90" t="s">
        <v>753</v>
      </c>
      <c r="F164" s="224">
        <v>300.7</v>
      </c>
      <c r="G164" s="46"/>
      <c r="H164" s="102" t="s">
        <v>633</v>
      </c>
      <c r="I164" s="88" t="s">
        <v>1904</v>
      </c>
      <c r="J164" s="89" t="s">
        <v>538</v>
      </c>
      <c r="K164" s="90" t="s">
        <v>753</v>
      </c>
      <c r="L164" s="235">
        <v>437.6</v>
      </c>
      <c r="M164" s="46"/>
    </row>
    <row r="165" spans="1:13" s="3" customFormat="1">
      <c r="A165" s="46"/>
      <c r="B165" s="92" t="s">
        <v>634</v>
      </c>
      <c r="C165" s="93" t="s">
        <v>2211</v>
      </c>
      <c r="D165" s="94" t="s">
        <v>2217</v>
      </c>
      <c r="E165" s="95" t="s">
        <v>753</v>
      </c>
      <c r="F165" s="225">
        <v>303.39999999999998</v>
      </c>
      <c r="G165" s="46"/>
      <c r="H165" s="104" t="s">
        <v>634</v>
      </c>
      <c r="I165" s="93" t="s">
        <v>2222</v>
      </c>
      <c r="J165" s="94" t="s">
        <v>4346</v>
      </c>
      <c r="K165" s="95" t="s">
        <v>753</v>
      </c>
      <c r="L165" s="236">
        <v>453.6</v>
      </c>
      <c r="M165" s="46"/>
    </row>
    <row r="166" spans="1:13" s="3" customFormat="1">
      <c r="A166" s="46"/>
      <c r="B166" s="6" t="s">
        <v>635</v>
      </c>
      <c r="C166" s="7" t="s">
        <v>1993</v>
      </c>
      <c r="D166" s="8" t="s">
        <v>4344</v>
      </c>
      <c r="E166" s="9" t="s">
        <v>753</v>
      </c>
      <c r="F166" s="226">
        <v>303.7</v>
      </c>
      <c r="G166" s="46"/>
      <c r="H166" s="26" t="s">
        <v>635</v>
      </c>
      <c r="I166" s="7" t="s">
        <v>2223</v>
      </c>
      <c r="J166" s="8" t="s">
        <v>4345</v>
      </c>
      <c r="K166" s="9" t="s">
        <v>679</v>
      </c>
      <c r="L166" s="237">
        <v>457.6</v>
      </c>
      <c r="M166" s="46"/>
    </row>
    <row r="167" spans="1:13" s="3" customFormat="1">
      <c r="A167" s="46"/>
      <c r="B167" s="6" t="s">
        <v>636</v>
      </c>
      <c r="C167" s="7" t="s">
        <v>2212</v>
      </c>
      <c r="D167" s="8" t="s">
        <v>2218</v>
      </c>
      <c r="E167" s="9" t="s">
        <v>883</v>
      </c>
      <c r="F167" s="226">
        <v>303.89999999999998</v>
      </c>
      <c r="G167" s="46"/>
      <c r="H167" s="26" t="s">
        <v>636</v>
      </c>
      <c r="I167" s="7" t="s">
        <v>1662</v>
      </c>
      <c r="J167" s="8" t="s">
        <v>2225</v>
      </c>
      <c r="K167" s="9" t="s">
        <v>753</v>
      </c>
      <c r="L167" s="237">
        <v>502.6</v>
      </c>
      <c r="M167" s="46"/>
    </row>
    <row r="168" spans="1:13" s="3" customFormat="1">
      <c r="A168" s="46"/>
      <c r="B168" s="6" t="s">
        <v>637</v>
      </c>
      <c r="C168" s="7" t="s">
        <v>1932</v>
      </c>
      <c r="D168" s="8" t="s">
        <v>2219</v>
      </c>
      <c r="E168" s="9" t="s">
        <v>631</v>
      </c>
      <c r="F168" s="226">
        <v>307</v>
      </c>
      <c r="G168" s="46"/>
      <c r="H168" s="26" t="s">
        <v>637</v>
      </c>
      <c r="I168" s="7" t="s">
        <v>1958</v>
      </c>
      <c r="J168" s="8" t="s">
        <v>2015</v>
      </c>
      <c r="K168" s="9" t="s">
        <v>753</v>
      </c>
      <c r="L168" s="237">
        <v>511</v>
      </c>
      <c r="M168" s="46"/>
    </row>
    <row r="169" spans="1:13" s="3" customFormat="1">
      <c r="A169" s="46"/>
      <c r="B169" s="6" t="s">
        <v>638</v>
      </c>
      <c r="C169" s="7" t="s">
        <v>2213</v>
      </c>
      <c r="D169" s="8" t="s">
        <v>2220</v>
      </c>
      <c r="E169" s="9" t="s">
        <v>671</v>
      </c>
      <c r="F169" s="226">
        <v>320.2</v>
      </c>
      <c r="G169" s="46"/>
      <c r="H169" s="26" t="s">
        <v>638</v>
      </c>
      <c r="I169" s="7" t="s">
        <v>1660</v>
      </c>
      <c r="J169" s="8" t="s">
        <v>1965</v>
      </c>
      <c r="K169" s="9" t="s">
        <v>753</v>
      </c>
      <c r="L169" s="237">
        <v>515.79999999999995</v>
      </c>
      <c r="M169" s="46"/>
    </row>
    <row r="170" spans="1:13" s="3" customFormat="1">
      <c r="A170" s="46"/>
      <c r="B170" s="6" t="s">
        <v>639</v>
      </c>
      <c r="C170" s="7" t="s">
        <v>1981</v>
      </c>
      <c r="D170" s="8" t="s">
        <v>2221</v>
      </c>
      <c r="E170" s="9" t="s">
        <v>631</v>
      </c>
      <c r="F170" s="226">
        <v>321.10000000000002</v>
      </c>
      <c r="G170" s="46"/>
      <c r="H170" s="26" t="s">
        <v>639</v>
      </c>
      <c r="I170" s="7" t="s">
        <v>1949</v>
      </c>
      <c r="J170" s="8" t="s">
        <v>1183</v>
      </c>
      <c r="K170" s="9" t="s">
        <v>933</v>
      </c>
      <c r="L170" s="237">
        <v>516.1</v>
      </c>
      <c r="M170" s="46"/>
    </row>
    <row r="171" spans="1:13" s="3" customFormat="1">
      <c r="A171" s="46"/>
      <c r="B171" s="6" t="s">
        <v>640</v>
      </c>
      <c r="C171" s="7" t="s">
        <v>1918</v>
      </c>
      <c r="D171" s="8" t="s">
        <v>4342</v>
      </c>
      <c r="E171" s="9" t="s">
        <v>631</v>
      </c>
      <c r="F171" s="226">
        <v>322.2</v>
      </c>
      <c r="G171" s="46"/>
      <c r="H171" s="26" t="s">
        <v>640</v>
      </c>
      <c r="I171" s="7" t="s">
        <v>2226</v>
      </c>
      <c r="J171" s="8" t="s">
        <v>2227</v>
      </c>
      <c r="K171" s="9" t="s">
        <v>933</v>
      </c>
      <c r="L171" s="237">
        <v>519.5</v>
      </c>
      <c r="M171" s="46"/>
    </row>
    <row r="172" spans="1:13" s="3" customFormat="1">
      <c r="A172" s="46"/>
      <c r="B172" s="6" t="s">
        <v>641</v>
      </c>
      <c r="C172" s="7" t="s">
        <v>2214</v>
      </c>
      <c r="D172" s="8" t="s">
        <v>1198</v>
      </c>
      <c r="E172" s="9" t="s">
        <v>931</v>
      </c>
      <c r="F172" s="226">
        <v>322.8</v>
      </c>
      <c r="G172" s="46"/>
      <c r="H172" s="26" t="s">
        <v>641</v>
      </c>
      <c r="I172" s="7" t="s">
        <v>1909</v>
      </c>
      <c r="J172" s="8" t="s">
        <v>2230</v>
      </c>
      <c r="K172" s="9" t="s">
        <v>933</v>
      </c>
      <c r="L172" s="237">
        <v>532.79999999999995</v>
      </c>
      <c r="M172" s="46"/>
    </row>
    <row r="173" spans="1:13" s="3" customFormat="1">
      <c r="A173" s="46"/>
      <c r="B173" s="6" t="s">
        <v>642</v>
      </c>
      <c r="C173" s="7" t="s">
        <v>1687</v>
      </c>
      <c r="D173" s="8" t="s">
        <v>1198</v>
      </c>
      <c r="E173" s="9" t="s">
        <v>931</v>
      </c>
      <c r="F173" s="226">
        <v>323.2</v>
      </c>
      <c r="G173" s="46"/>
      <c r="H173" s="26" t="s">
        <v>642</v>
      </c>
      <c r="I173" s="7" t="s">
        <v>2228</v>
      </c>
      <c r="J173" s="8" t="s">
        <v>1944</v>
      </c>
      <c r="K173" s="9" t="s">
        <v>933</v>
      </c>
      <c r="L173" s="237">
        <v>549.79999999999995</v>
      </c>
      <c r="M173" s="46"/>
    </row>
    <row r="174" spans="1:13" s="3" customFormat="1" ht="12" customHeight="1">
      <c r="A174" s="46"/>
      <c r="B174" s="6" t="s">
        <v>643</v>
      </c>
      <c r="C174" s="7" t="s">
        <v>2215</v>
      </c>
      <c r="D174" s="8" t="s">
        <v>1363</v>
      </c>
      <c r="E174" s="9" t="s">
        <v>753</v>
      </c>
      <c r="F174" s="226">
        <v>330.5</v>
      </c>
      <c r="G174" s="46"/>
      <c r="H174" s="26" t="s">
        <v>643</v>
      </c>
      <c r="I174" s="7" t="s">
        <v>2229</v>
      </c>
      <c r="J174" s="8" t="s">
        <v>2005</v>
      </c>
      <c r="K174" s="9" t="s">
        <v>931</v>
      </c>
      <c r="L174" s="237">
        <v>551.29999999999995</v>
      </c>
      <c r="M174" s="46"/>
    </row>
    <row r="175" spans="1:13" s="3" customFormat="1">
      <c r="A175" s="46"/>
      <c r="B175" s="6" t="s">
        <v>644</v>
      </c>
      <c r="C175" s="7" t="s">
        <v>2216</v>
      </c>
      <c r="D175" s="8" t="s">
        <v>2526</v>
      </c>
      <c r="E175" s="9" t="s">
        <v>753</v>
      </c>
      <c r="F175" s="226">
        <v>331.2</v>
      </c>
      <c r="G175" s="46"/>
      <c r="H175" s="26" t="s">
        <v>644</v>
      </c>
      <c r="I175" s="7" t="s">
        <v>2012</v>
      </c>
      <c r="J175" s="8" t="s">
        <v>2231</v>
      </c>
      <c r="K175" s="9" t="s">
        <v>933</v>
      </c>
      <c r="L175" s="237">
        <v>553</v>
      </c>
      <c r="M175" s="46"/>
    </row>
    <row r="176" spans="1:13" s="3" customFormat="1" ht="12.75">
      <c r="A176" s="46"/>
      <c r="B176" s="6"/>
      <c r="C176" s="7"/>
      <c r="D176" s="20"/>
      <c r="E176" s="9"/>
      <c r="F176" s="226"/>
      <c r="G176" s="46"/>
      <c r="H176" s="26" t="s">
        <v>645</v>
      </c>
      <c r="I176" s="7" t="s">
        <v>2222</v>
      </c>
      <c r="J176" s="8" t="s">
        <v>4341</v>
      </c>
      <c r="K176" s="9" t="s">
        <v>1601</v>
      </c>
      <c r="L176" s="237">
        <v>617.79999999999995</v>
      </c>
      <c r="M176" s="46"/>
    </row>
    <row r="177" spans="1:13" s="3" customFormat="1" ht="13.5" thickBot="1">
      <c r="A177" s="46"/>
      <c r="B177" s="6"/>
      <c r="C177" s="7"/>
      <c r="D177" s="21"/>
      <c r="E177" s="9"/>
      <c r="F177" s="226"/>
      <c r="G177" s="46"/>
      <c r="H177" s="26" t="s">
        <v>648</v>
      </c>
      <c r="I177" s="7" t="s">
        <v>1662</v>
      </c>
      <c r="J177" s="8" t="s">
        <v>2029</v>
      </c>
      <c r="K177" s="9" t="s">
        <v>933</v>
      </c>
      <c r="L177" s="237">
        <v>631.1</v>
      </c>
      <c r="M177" s="46"/>
    </row>
    <row r="178" spans="1:13" s="3" customFormat="1" ht="12.75" hidden="1">
      <c r="A178" s="46"/>
      <c r="B178" s="6"/>
      <c r="C178" s="7"/>
      <c r="D178" s="21"/>
      <c r="E178" s="9"/>
      <c r="F178" s="226"/>
      <c r="G178" s="46"/>
      <c r="H178" s="26"/>
      <c r="I178" s="7"/>
      <c r="J178" s="8"/>
      <c r="K178" s="9"/>
      <c r="L178" s="237"/>
      <c r="M178" s="46"/>
    </row>
    <row r="179" spans="1:13" s="3" customFormat="1" ht="12.75" hidden="1">
      <c r="A179" s="46"/>
      <c r="B179" s="6"/>
      <c r="C179" s="7"/>
      <c r="D179" s="21"/>
      <c r="E179" s="9"/>
      <c r="F179" s="226"/>
      <c r="G179" s="46"/>
      <c r="H179" s="26"/>
      <c r="I179" s="7"/>
      <c r="J179" s="8"/>
      <c r="K179" s="9"/>
      <c r="L179" s="237"/>
      <c r="M179" s="46"/>
    </row>
    <row r="180" spans="1:13" s="3" customFormat="1" ht="12.75" hidden="1">
      <c r="A180" s="46"/>
      <c r="B180" s="6"/>
      <c r="C180" s="7"/>
      <c r="D180" s="21"/>
      <c r="E180" s="9"/>
      <c r="F180" s="226"/>
      <c r="G180" s="46"/>
      <c r="H180" s="26"/>
      <c r="I180" s="7"/>
      <c r="J180" s="7"/>
      <c r="K180" s="9"/>
      <c r="L180" s="237"/>
      <c r="M180" s="46"/>
    </row>
    <row r="181" spans="1:13" s="3" customFormat="1" ht="12.75" hidden="1">
      <c r="A181" s="46"/>
      <c r="B181" s="6"/>
      <c r="C181" s="7"/>
      <c r="D181" s="21"/>
      <c r="E181" s="9"/>
      <c r="F181" s="226"/>
      <c r="G181" s="46"/>
      <c r="H181" s="26"/>
      <c r="I181" s="7"/>
      <c r="J181" s="7"/>
      <c r="K181" s="9"/>
      <c r="L181" s="237"/>
      <c r="M181" s="46"/>
    </row>
    <row r="182" spans="1:13" s="3" customFormat="1" ht="12.75" hidden="1">
      <c r="A182" s="46"/>
      <c r="B182" s="6"/>
      <c r="C182" s="7"/>
      <c r="D182" s="21"/>
      <c r="E182" s="9"/>
      <c r="F182" s="226"/>
      <c r="G182" s="46"/>
      <c r="H182" s="26"/>
      <c r="I182" s="7"/>
      <c r="J182" s="7"/>
      <c r="K182" s="9"/>
      <c r="L182" s="237"/>
      <c r="M182" s="46"/>
    </row>
    <row r="183" spans="1:13" s="3" customFormat="1" ht="12.75" hidden="1">
      <c r="A183" s="46"/>
      <c r="B183" s="6"/>
      <c r="C183" s="7"/>
      <c r="D183" s="21"/>
      <c r="E183" s="9"/>
      <c r="F183" s="226"/>
      <c r="G183" s="46"/>
      <c r="H183" s="26"/>
      <c r="I183" s="7"/>
      <c r="J183" s="7"/>
      <c r="K183" s="9"/>
      <c r="L183" s="237"/>
      <c r="M183" s="46"/>
    </row>
    <row r="184" spans="1:13" s="3" customFormat="1" ht="13.5" hidden="1" thickBot="1">
      <c r="A184" s="46"/>
      <c r="B184" s="19"/>
      <c r="C184" s="10"/>
      <c r="D184" s="22"/>
      <c r="E184" s="11"/>
      <c r="F184" s="227"/>
      <c r="G184" s="46"/>
      <c r="H184" s="28"/>
      <c r="I184" s="29"/>
      <c r="J184" s="29"/>
      <c r="K184" s="30"/>
      <c r="L184" s="238"/>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893" t="s">
        <v>772</v>
      </c>
      <c r="C186" s="893"/>
      <c r="D186" s="35"/>
      <c r="E186" s="193" t="s">
        <v>900</v>
      </c>
      <c r="F186" s="902" t="s">
        <v>717</v>
      </c>
      <c r="G186" s="902"/>
      <c r="H186" s="902"/>
      <c r="I186" s="902"/>
      <c r="J186" s="35"/>
      <c r="K186" s="893" t="s">
        <v>727</v>
      </c>
      <c r="L186" s="893"/>
      <c r="M186" s="35"/>
    </row>
    <row r="187" spans="1:13" ht="5.25" customHeight="1" thickTop="1" thickBot="1">
      <c r="B187" s="894" t="s">
        <v>1624</v>
      </c>
      <c r="C187" s="895"/>
      <c r="D187" s="43"/>
      <c r="E187" s="44"/>
      <c r="F187" s="44"/>
      <c r="G187" s="35"/>
      <c r="H187" s="898" t="s">
        <v>1625</v>
      </c>
      <c r="I187" s="899"/>
      <c r="J187" s="45"/>
      <c r="K187" s="45"/>
      <c r="L187" s="45"/>
      <c r="M187" s="35"/>
    </row>
    <row r="188" spans="1:13" ht="16.5" thickTop="1" thickBot="1">
      <c r="B188" s="896"/>
      <c r="C188" s="897"/>
      <c r="D188" s="14"/>
      <c r="E188" s="12" t="s">
        <v>647</v>
      </c>
      <c r="F188" s="13">
        <f>COUNTA(D190:D209)</f>
        <v>4</v>
      </c>
      <c r="G188" s="46"/>
      <c r="H188" s="900"/>
      <c r="I188" s="901"/>
      <c r="J188" s="32"/>
      <c r="K188" s="33" t="s">
        <v>647</v>
      </c>
      <c r="L188" s="34">
        <f>COUNTA(J190:J209)</f>
        <v>4</v>
      </c>
      <c r="M188" s="35"/>
    </row>
    <row r="189" spans="1:13">
      <c r="B189" s="15" t="s">
        <v>628</v>
      </c>
      <c r="C189" s="16" t="s">
        <v>624</v>
      </c>
      <c r="D189" s="4" t="s">
        <v>625</v>
      </c>
      <c r="E189" s="4" t="s">
        <v>626</v>
      </c>
      <c r="F189" s="5" t="s">
        <v>646</v>
      </c>
      <c r="G189" s="46"/>
      <c r="H189" s="24" t="s">
        <v>628</v>
      </c>
      <c r="I189" s="23" t="s">
        <v>624</v>
      </c>
      <c r="J189" s="4" t="s">
        <v>625</v>
      </c>
      <c r="K189" s="4" t="s">
        <v>626</v>
      </c>
      <c r="L189" s="25" t="s">
        <v>646</v>
      </c>
      <c r="M189" s="35"/>
    </row>
    <row r="190" spans="1:13">
      <c r="B190" s="82" t="s">
        <v>632</v>
      </c>
      <c r="C190" s="83" t="s">
        <v>1912</v>
      </c>
      <c r="D190" s="84" t="s">
        <v>2232</v>
      </c>
      <c r="E190" s="85" t="s">
        <v>753</v>
      </c>
      <c r="F190" s="223">
        <v>519.9</v>
      </c>
      <c r="G190" s="46"/>
      <c r="H190" s="100" t="s">
        <v>632</v>
      </c>
      <c r="I190" s="83" t="s">
        <v>1889</v>
      </c>
      <c r="J190" s="84" t="s">
        <v>2236</v>
      </c>
      <c r="K190" s="85" t="s">
        <v>753</v>
      </c>
      <c r="L190" s="234">
        <v>1230.4000000000001</v>
      </c>
      <c r="M190" s="35"/>
    </row>
    <row r="191" spans="1:13">
      <c r="B191" s="87" t="s">
        <v>633</v>
      </c>
      <c r="C191" s="88" t="s">
        <v>2233</v>
      </c>
      <c r="D191" s="89" t="s">
        <v>2234</v>
      </c>
      <c r="E191" s="90" t="s">
        <v>663</v>
      </c>
      <c r="F191" s="224">
        <v>533.5</v>
      </c>
      <c r="G191" s="46"/>
      <c r="H191" s="102" t="s">
        <v>633</v>
      </c>
      <c r="I191" s="88" t="s">
        <v>1951</v>
      </c>
      <c r="J191" s="89" t="s">
        <v>2239</v>
      </c>
      <c r="K191" s="90" t="s">
        <v>671</v>
      </c>
      <c r="L191" s="235">
        <v>1346.3</v>
      </c>
      <c r="M191" s="35"/>
    </row>
    <row r="192" spans="1:13">
      <c r="B192" s="92" t="s">
        <v>634</v>
      </c>
      <c r="C192" s="93" t="s">
        <v>1993</v>
      </c>
      <c r="D192" s="94" t="s">
        <v>2235</v>
      </c>
      <c r="E192" s="95" t="s">
        <v>753</v>
      </c>
      <c r="F192" s="225">
        <v>558.6</v>
      </c>
      <c r="G192" s="46"/>
      <c r="H192" s="104" t="s">
        <v>634</v>
      </c>
      <c r="I192" s="93" t="s">
        <v>1958</v>
      </c>
      <c r="J192" s="94" t="s">
        <v>2237</v>
      </c>
      <c r="K192" s="95" t="s">
        <v>1601</v>
      </c>
      <c r="L192" s="236">
        <v>1641.7</v>
      </c>
      <c r="M192" s="35"/>
    </row>
    <row r="193" spans="2:13" ht="12.75" thickBot="1">
      <c r="B193" s="6" t="s">
        <v>635</v>
      </c>
      <c r="C193" s="7" t="s">
        <v>1681</v>
      </c>
      <c r="D193" s="8" t="s">
        <v>2234</v>
      </c>
      <c r="E193" s="9" t="s">
        <v>663</v>
      </c>
      <c r="F193" s="226">
        <v>605.6</v>
      </c>
      <c r="G193" s="46"/>
      <c r="H193" s="26">
        <v>4</v>
      </c>
      <c r="I193" s="7" t="s">
        <v>1700</v>
      </c>
      <c r="J193" s="8" t="s">
        <v>2238</v>
      </c>
      <c r="K193" s="9" t="s">
        <v>1601</v>
      </c>
      <c r="L193" s="237">
        <v>1804.4</v>
      </c>
      <c r="M193" s="35"/>
    </row>
    <row r="194" spans="2:13" ht="12.75" hidden="1">
      <c r="B194" s="6"/>
      <c r="C194" s="7"/>
      <c r="D194" s="20"/>
      <c r="E194" s="9"/>
      <c r="F194" s="226"/>
      <c r="G194" s="46"/>
      <c r="H194" s="26"/>
      <c r="I194" s="7"/>
      <c r="J194" s="8"/>
      <c r="K194" s="9"/>
      <c r="L194" s="237"/>
      <c r="M194" s="35"/>
    </row>
    <row r="195" spans="2:13" ht="12.75" hidden="1">
      <c r="B195" s="6"/>
      <c r="C195" s="7"/>
      <c r="D195" s="20"/>
      <c r="E195" s="9"/>
      <c r="F195" s="226"/>
      <c r="G195" s="46"/>
      <c r="H195" s="26"/>
      <c r="I195" s="7"/>
      <c r="J195" s="8"/>
      <c r="K195" s="9"/>
      <c r="L195" s="237"/>
      <c r="M195" s="35"/>
    </row>
    <row r="196" spans="2:13" ht="12.75" hidden="1">
      <c r="B196" s="6"/>
      <c r="C196" s="7"/>
      <c r="D196" s="20"/>
      <c r="E196" s="9"/>
      <c r="F196" s="226"/>
      <c r="G196" s="46"/>
      <c r="H196" s="26"/>
      <c r="I196" s="7"/>
      <c r="J196" s="8"/>
      <c r="K196" s="9"/>
      <c r="L196" s="237"/>
      <c r="M196" s="35"/>
    </row>
    <row r="197" spans="2:13" ht="12.75" hidden="1">
      <c r="B197" s="6"/>
      <c r="C197" s="7"/>
      <c r="D197" s="20"/>
      <c r="E197" s="9"/>
      <c r="F197" s="226"/>
      <c r="G197" s="46"/>
      <c r="H197" s="26"/>
      <c r="I197" s="7"/>
      <c r="J197" s="8"/>
      <c r="K197" s="9"/>
      <c r="L197" s="237"/>
      <c r="M197" s="35"/>
    </row>
    <row r="198" spans="2:13" ht="12.75" hidden="1">
      <c r="B198" s="6"/>
      <c r="C198" s="7"/>
      <c r="D198" s="20"/>
      <c r="E198" s="9"/>
      <c r="F198" s="226"/>
      <c r="G198" s="46"/>
      <c r="H198" s="26"/>
      <c r="I198" s="7"/>
      <c r="J198" s="8"/>
      <c r="K198" s="9"/>
      <c r="L198" s="237"/>
      <c r="M198" s="35"/>
    </row>
    <row r="199" spans="2:13" ht="12.75" hidden="1">
      <c r="B199" s="6"/>
      <c r="C199" s="7"/>
      <c r="D199" s="20"/>
      <c r="E199" s="9"/>
      <c r="F199" s="226"/>
      <c r="G199" s="46"/>
      <c r="H199" s="26"/>
      <c r="I199" s="7"/>
      <c r="J199" s="8"/>
      <c r="K199" s="9"/>
      <c r="L199" s="237"/>
      <c r="M199" s="35"/>
    </row>
    <row r="200" spans="2:13" ht="12.75" hidden="1">
      <c r="B200" s="6"/>
      <c r="C200" s="7"/>
      <c r="D200" s="20"/>
      <c r="E200" s="9"/>
      <c r="F200" s="226"/>
      <c r="G200" s="46"/>
      <c r="H200" s="26"/>
      <c r="I200" s="7"/>
      <c r="J200" s="8"/>
      <c r="K200" s="9"/>
      <c r="L200" s="237"/>
      <c r="M200" s="35"/>
    </row>
    <row r="201" spans="2:13" ht="12.75" hidden="1">
      <c r="B201" s="6"/>
      <c r="C201" s="7"/>
      <c r="D201" s="20"/>
      <c r="E201" s="9"/>
      <c r="F201" s="226"/>
      <c r="G201" s="46"/>
      <c r="H201" s="26"/>
      <c r="I201" s="7"/>
      <c r="J201" s="8"/>
      <c r="K201" s="9"/>
      <c r="L201" s="237"/>
      <c r="M201" s="35"/>
    </row>
    <row r="202" spans="2:13" ht="12.75" hidden="1">
      <c r="B202" s="6"/>
      <c r="C202" s="7"/>
      <c r="D202" s="20"/>
      <c r="E202" s="9"/>
      <c r="F202" s="226"/>
      <c r="G202" s="46"/>
      <c r="H202" s="26"/>
      <c r="I202" s="7"/>
      <c r="J202" s="8"/>
      <c r="K202" s="9"/>
      <c r="L202" s="237"/>
      <c r="M202" s="35"/>
    </row>
    <row r="203" spans="2:13" ht="12.75" hidden="1">
      <c r="B203" s="6"/>
      <c r="C203" s="7"/>
      <c r="D203" s="20"/>
      <c r="E203" s="9"/>
      <c r="F203" s="226"/>
      <c r="G203" s="46"/>
      <c r="H203" s="26"/>
      <c r="I203" s="7"/>
      <c r="J203" s="8"/>
      <c r="K203" s="9"/>
      <c r="L203" s="237"/>
      <c r="M203" s="35"/>
    </row>
    <row r="204" spans="2:13" ht="12.75" hidden="1">
      <c r="B204" s="6"/>
      <c r="C204" s="7"/>
      <c r="D204" s="21"/>
      <c r="E204" s="9"/>
      <c r="F204" s="226"/>
      <c r="G204" s="46"/>
      <c r="H204" s="26"/>
      <c r="I204" s="7"/>
      <c r="J204" s="7"/>
      <c r="K204" s="9"/>
      <c r="L204" s="237"/>
      <c r="M204" s="35"/>
    </row>
    <row r="205" spans="2:13" ht="12.75" hidden="1">
      <c r="B205" s="6"/>
      <c r="C205" s="7"/>
      <c r="D205" s="21"/>
      <c r="E205" s="9"/>
      <c r="F205" s="226"/>
      <c r="G205" s="46"/>
      <c r="H205" s="26"/>
      <c r="I205" s="7"/>
      <c r="J205" s="7"/>
      <c r="K205" s="9"/>
      <c r="L205" s="237"/>
      <c r="M205" s="35"/>
    </row>
    <row r="206" spans="2:13" ht="12.75" hidden="1">
      <c r="B206" s="6"/>
      <c r="C206" s="7"/>
      <c r="D206" s="21"/>
      <c r="E206" s="9"/>
      <c r="F206" s="226"/>
      <c r="G206" s="46"/>
      <c r="H206" s="26"/>
      <c r="I206" s="7"/>
      <c r="J206" s="7"/>
      <c r="K206" s="9"/>
      <c r="L206" s="237"/>
      <c r="M206" s="35"/>
    </row>
    <row r="207" spans="2:13" ht="12.75" hidden="1">
      <c r="B207" s="6"/>
      <c r="C207" s="7"/>
      <c r="D207" s="21"/>
      <c r="E207" s="9"/>
      <c r="F207" s="226"/>
      <c r="G207" s="46"/>
      <c r="H207" s="26"/>
      <c r="I207" s="7"/>
      <c r="J207" s="7"/>
      <c r="K207" s="9"/>
      <c r="L207" s="237"/>
      <c r="M207" s="35"/>
    </row>
    <row r="208" spans="2:13" ht="12.75" hidden="1">
      <c r="B208" s="6"/>
      <c r="C208" s="7"/>
      <c r="D208" s="21"/>
      <c r="E208" s="9"/>
      <c r="F208" s="226"/>
      <c r="G208" s="46"/>
      <c r="H208" s="26"/>
      <c r="I208" s="7"/>
      <c r="J208" s="7"/>
      <c r="K208" s="9"/>
      <c r="L208" s="237"/>
      <c r="M208" s="35"/>
    </row>
    <row r="209" spans="1:13" ht="13.5" hidden="1" thickBot="1">
      <c r="B209" s="19"/>
      <c r="C209" s="10"/>
      <c r="D209" s="22"/>
      <c r="E209" s="11"/>
      <c r="F209" s="227"/>
      <c r="G209" s="46"/>
      <c r="H209" s="28"/>
      <c r="I209" s="29"/>
      <c r="J209" s="29"/>
      <c r="K209" s="30"/>
      <c r="L209" s="238"/>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893" t="s">
        <v>772</v>
      </c>
      <c r="C211" s="893"/>
      <c r="D211" s="35"/>
      <c r="E211" s="193" t="s">
        <v>727</v>
      </c>
      <c r="F211" s="902" t="s">
        <v>1651</v>
      </c>
      <c r="G211" s="902"/>
      <c r="H211" s="902"/>
      <c r="I211" s="902"/>
      <c r="J211" s="35"/>
      <c r="K211" s="893" t="s">
        <v>727</v>
      </c>
      <c r="L211" s="893"/>
      <c r="M211" s="46"/>
    </row>
    <row r="212" spans="1:13" s="3" customFormat="1" ht="5.25" customHeight="1" thickTop="1" thickBot="1">
      <c r="A212" s="35"/>
      <c r="B212" s="894" t="s">
        <v>718</v>
      </c>
      <c r="C212" s="895"/>
      <c r="D212" s="43"/>
      <c r="E212" s="44"/>
      <c r="F212" s="44"/>
      <c r="G212" s="35"/>
      <c r="H212" s="898" t="s">
        <v>719</v>
      </c>
      <c r="I212" s="899"/>
      <c r="J212" s="45"/>
      <c r="K212" s="45"/>
      <c r="L212" s="45"/>
      <c r="M212" s="46"/>
    </row>
    <row r="213" spans="1:13" s="3" customFormat="1" ht="16.5" thickTop="1" thickBot="1">
      <c r="A213" s="46"/>
      <c r="B213" s="896"/>
      <c r="C213" s="897"/>
      <c r="D213" s="14"/>
      <c r="E213" s="12" t="s">
        <v>647</v>
      </c>
      <c r="F213" s="13">
        <f>COUNTA(D215:D234)</f>
        <v>2</v>
      </c>
      <c r="G213" s="46"/>
      <c r="H213" s="900"/>
      <c r="I213" s="901"/>
      <c r="J213" s="32"/>
      <c r="K213" s="33" t="s">
        <v>647</v>
      </c>
      <c r="L213" s="34">
        <f>COUNTA(J215:J234)</f>
        <v>2</v>
      </c>
      <c r="M213" s="46"/>
    </row>
    <row r="214" spans="1:13" s="3" customFormat="1">
      <c r="A214" s="46"/>
      <c r="B214" s="15" t="s">
        <v>628</v>
      </c>
      <c r="C214" s="16" t="s">
        <v>624</v>
      </c>
      <c r="D214" s="4" t="s">
        <v>625</v>
      </c>
      <c r="E214" s="4" t="s">
        <v>626</v>
      </c>
      <c r="F214" s="5" t="s">
        <v>646</v>
      </c>
      <c r="G214" s="46"/>
      <c r="H214" s="24" t="s">
        <v>628</v>
      </c>
      <c r="I214" s="23" t="s">
        <v>624</v>
      </c>
      <c r="J214" s="4" t="s">
        <v>625</v>
      </c>
      <c r="K214" s="4" t="s">
        <v>626</v>
      </c>
      <c r="L214" s="25" t="s">
        <v>646</v>
      </c>
      <c r="M214" s="46"/>
    </row>
    <row r="215" spans="1:13" s="3" customFormat="1">
      <c r="A215" s="46"/>
      <c r="B215" s="82" t="s">
        <v>632</v>
      </c>
      <c r="C215" s="83" t="s">
        <v>1665</v>
      </c>
      <c r="D215" s="84" t="s">
        <v>2240</v>
      </c>
      <c r="E215" s="85" t="s">
        <v>753</v>
      </c>
      <c r="F215" s="223">
        <v>1500.6</v>
      </c>
      <c r="G215" s="46"/>
      <c r="H215" s="100" t="s">
        <v>632</v>
      </c>
      <c r="I215" s="83" t="s">
        <v>1958</v>
      </c>
      <c r="J215" s="84" t="s">
        <v>2243</v>
      </c>
      <c r="K215" s="85" t="s">
        <v>753</v>
      </c>
      <c r="L215" s="234">
        <v>1122.4000000000001</v>
      </c>
      <c r="M215" s="46"/>
    </row>
    <row r="216" spans="1:13" s="3" customFormat="1">
      <c r="A216" s="46"/>
      <c r="B216" s="87" t="s">
        <v>633</v>
      </c>
      <c r="C216" s="88" t="s">
        <v>2241</v>
      </c>
      <c r="D216" s="89" t="s">
        <v>2242</v>
      </c>
      <c r="E216" s="90" t="s">
        <v>753</v>
      </c>
      <c r="F216" s="224">
        <v>1625</v>
      </c>
      <c r="G216" s="46"/>
      <c r="H216" s="102" t="s">
        <v>633</v>
      </c>
      <c r="I216" s="88" t="s">
        <v>1700</v>
      </c>
      <c r="J216" s="89" t="s">
        <v>2244</v>
      </c>
      <c r="K216" s="90" t="s">
        <v>631</v>
      </c>
      <c r="L216" s="235">
        <v>1309.7</v>
      </c>
      <c r="M216" s="46"/>
    </row>
    <row r="217" spans="1:13" s="3" customFormat="1">
      <c r="A217" s="46"/>
      <c r="B217" s="92"/>
      <c r="C217" s="93"/>
      <c r="D217" s="94"/>
      <c r="E217" s="95"/>
      <c r="F217" s="225"/>
      <c r="G217" s="46"/>
      <c r="H217" s="104"/>
      <c r="I217" s="93"/>
      <c r="J217" s="94"/>
      <c r="K217" s="95"/>
      <c r="L217" s="236"/>
      <c r="M217" s="46"/>
    </row>
    <row r="218" spans="1:13" s="3" customFormat="1" ht="12.75" hidden="1">
      <c r="A218" s="46"/>
      <c r="B218" s="6"/>
      <c r="C218" s="7"/>
      <c r="D218" s="20"/>
      <c r="E218" s="9"/>
      <c r="F218" s="226"/>
      <c r="G218" s="46"/>
      <c r="H218" s="26"/>
      <c r="I218" s="7"/>
      <c r="J218" s="8"/>
      <c r="K218" s="9"/>
      <c r="L218" s="237"/>
      <c r="M218" s="46"/>
    </row>
    <row r="219" spans="1:13" s="3" customFormat="1" ht="12.75" hidden="1">
      <c r="A219" s="46"/>
      <c r="B219" s="6"/>
      <c r="C219" s="7"/>
      <c r="D219" s="20"/>
      <c r="E219" s="9"/>
      <c r="F219" s="226"/>
      <c r="G219" s="46"/>
      <c r="H219" s="26"/>
      <c r="I219" s="7"/>
      <c r="J219" s="8"/>
      <c r="K219" s="9"/>
      <c r="L219" s="237"/>
      <c r="M219" s="46"/>
    </row>
    <row r="220" spans="1:13" s="3" customFormat="1" ht="12.75" hidden="1">
      <c r="A220" s="46"/>
      <c r="B220" s="6"/>
      <c r="C220" s="7"/>
      <c r="D220" s="20"/>
      <c r="E220" s="9"/>
      <c r="F220" s="226"/>
      <c r="G220" s="46"/>
      <c r="H220" s="26"/>
      <c r="I220" s="7"/>
      <c r="J220" s="8"/>
      <c r="K220" s="9"/>
      <c r="L220" s="237"/>
      <c r="M220" s="46"/>
    </row>
    <row r="221" spans="1:13" s="3" customFormat="1" ht="12.75" hidden="1">
      <c r="A221" s="46"/>
      <c r="B221" s="6"/>
      <c r="C221" s="7"/>
      <c r="D221" s="20"/>
      <c r="E221" s="9"/>
      <c r="F221" s="226"/>
      <c r="G221" s="46"/>
      <c r="H221" s="26"/>
      <c r="I221" s="7"/>
      <c r="J221" s="8"/>
      <c r="K221" s="9"/>
      <c r="L221" s="237"/>
      <c r="M221" s="46"/>
    </row>
    <row r="222" spans="1:13" s="3" customFormat="1" ht="12.75" hidden="1">
      <c r="A222" s="46"/>
      <c r="B222" s="6"/>
      <c r="C222" s="7"/>
      <c r="D222" s="20"/>
      <c r="E222" s="9"/>
      <c r="F222" s="226"/>
      <c r="G222" s="46"/>
      <c r="H222" s="26"/>
      <c r="I222" s="7"/>
      <c r="J222" s="8"/>
      <c r="K222" s="9"/>
      <c r="L222" s="237"/>
      <c r="M222" s="46"/>
    </row>
    <row r="223" spans="1:13" s="3" customFormat="1" ht="12.75" hidden="1">
      <c r="A223" s="46"/>
      <c r="B223" s="6"/>
      <c r="C223" s="7"/>
      <c r="D223" s="20"/>
      <c r="E223" s="9"/>
      <c r="F223" s="226"/>
      <c r="G223" s="46"/>
      <c r="H223" s="26"/>
      <c r="I223" s="7"/>
      <c r="J223" s="8"/>
      <c r="K223" s="9"/>
      <c r="L223" s="237"/>
      <c r="M223" s="46"/>
    </row>
    <row r="224" spans="1:13" s="3" customFormat="1" ht="12.75" hidden="1">
      <c r="A224" s="46"/>
      <c r="B224" s="6"/>
      <c r="C224" s="7"/>
      <c r="D224" s="20"/>
      <c r="E224" s="9"/>
      <c r="F224" s="226"/>
      <c r="G224" s="46"/>
      <c r="H224" s="26"/>
      <c r="I224" s="7"/>
      <c r="J224" s="8"/>
      <c r="K224" s="9"/>
      <c r="L224" s="237"/>
      <c r="M224" s="46"/>
    </row>
    <row r="225" spans="1:13" s="3" customFormat="1" ht="13.5" hidden="1" customHeight="1">
      <c r="A225" s="46"/>
      <c r="B225" s="6"/>
      <c r="C225" s="7"/>
      <c r="D225" s="20"/>
      <c r="E225" s="9"/>
      <c r="F225" s="226"/>
      <c r="G225" s="46"/>
      <c r="H225" s="26"/>
      <c r="I225" s="7"/>
      <c r="J225" s="8"/>
      <c r="K225" s="9"/>
      <c r="L225" s="237"/>
      <c r="M225" s="46"/>
    </row>
    <row r="226" spans="1:13" s="3" customFormat="1" ht="13.5" hidden="1" customHeight="1">
      <c r="A226" s="46"/>
      <c r="B226" s="6"/>
      <c r="C226" s="7"/>
      <c r="D226" s="20"/>
      <c r="E226" s="9"/>
      <c r="F226" s="226"/>
      <c r="G226" s="46"/>
      <c r="H226" s="26"/>
      <c r="I226" s="7"/>
      <c r="J226" s="8"/>
      <c r="K226" s="9"/>
      <c r="L226" s="237"/>
      <c r="M226" s="46"/>
    </row>
    <row r="227" spans="1:13" s="3" customFormat="1" ht="13.5" hidden="1" customHeight="1">
      <c r="A227" s="46"/>
      <c r="B227" s="6"/>
      <c r="C227" s="7"/>
      <c r="D227" s="20"/>
      <c r="E227" s="9"/>
      <c r="F227" s="226"/>
      <c r="G227" s="46"/>
      <c r="H227" s="26"/>
      <c r="I227" s="7"/>
      <c r="J227" s="8"/>
      <c r="K227" s="9"/>
      <c r="L227" s="237"/>
      <c r="M227" s="46"/>
    </row>
    <row r="228" spans="1:13" s="3" customFormat="1" ht="13.5" hidden="1" customHeight="1">
      <c r="A228" s="46"/>
      <c r="B228" s="6"/>
      <c r="C228" s="7"/>
      <c r="D228" s="20"/>
      <c r="E228" s="9"/>
      <c r="F228" s="226"/>
      <c r="G228" s="46"/>
      <c r="H228" s="26"/>
      <c r="I228" s="7"/>
      <c r="J228" s="8"/>
      <c r="K228" s="9"/>
      <c r="L228" s="237"/>
      <c r="M228" s="46"/>
    </row>
    <row r="229" spans="1:13" s="3" customFormat="1" ht="13.5" hidden="1" customHeight="1">
      <c r="A229" s="46"/>
      <c r="B229" s="6"/>
      <c r="C229" s="7"/>
      <c r="D229" s="21"/>
      <c r="E229" s="9"/>
      <c r="F229" s="226"/>
      <c r="G229" s="46"/>
      <c r="H229" s="26"/>
      <c r="I229" s="7"/>
      <c r="J229" s="7"/>
      <c r="K229" s="9"/>
      <c r="L229" s="237"/>
      <c r="M229" s="46"/>
    </row>
    <row r="230" spans="1:13" s="3" customFormat="1" ht="13.5" hidden="1" customHeight="1">
      <c r="A230" s="46"/>
      <c r="B230" s="6"/>
      <c r="C230" s="7"/>
      <c r="D230" s="21"/>
      <c r="E230" s="9"/>
      <c r="F230" s="226"/>
      <c r="G230" s="46"/>
      <c r="H230" s="26"/>
      <c r="I230" s="7"/>
      <c r="J230" s="7"/>
      <c r="K230" s="9"/>
      <c r="L230" s="237"/>
      <c r="M230" s="46"/>
    </row>
    <row r="231" spans="1:13" s="3" customFormat="1" ht="13.5" hidden="1" customHeight="1">
      <c r="A231" s="46"/>
      <c r="B231" s="6"/>
      <c r="C231" s="7"/>
      <c r="D231" s="21"/>
      <c r="E231" s="9"/>
      <c r="F231" s="226"/>
      <c r="G231" s="46"/>
      <c r="H231" s="26"/>
      <c r="I231" s="7"/>
      <c r="J231" s="7"/>
      <c r="K231" s="9"/>
      <c r="L231" s="237"/>
      <c r="M231" s="46"/>
    </row>
    <row r="232" spans="1:13" s="3" customFormat="1" ht="13.5" hidden="1" customHeight="1">
      <c r="A232" s="46"/>
      <c r="B232" s="6"/>
      <c r="C232" s="7"/>
      <c r="D232" s="21"/>
      <c r="E232" s="9"/>
      <c r="F232" s="226"/>
      <c r="G232" s="46"/>
      <c r="H232" s="26"/>
      <c r="I232" s="7"/>
      <c r="J232" s="7"/>
      <c r="K232" s="9"/>
      <c r="L232" s="237"/>
      <c r="M232" s="46"/>
    </row>
    <row r="233" spans="1:13" s="3" customFormat="1" ht="13.5" hidden="1" customHeight="1">
      <c r="A233" s="46"/>
      <c r="B233" s="6"/>
      <c r="C233" s="7"/>
      <c r="D233" s="21"/>
      <c r="E233" s="9"/>
      <c r="F233" s="226"/>
      <c r="G233" s="46"/>
      <c r="H233" s="26"/>
      <c r="I233" s="7"/>
      <c r="J233" s="7"/>
      <c r="K233" s="9"/>
      <c r="L233" s="237"/>
      <c r="M233" s="46"/>
    </row>
    <row r="234" spans="1:13" s="3" customFormat="1" ht="13.5" thickBot="1">
      <c r="A234" s="46"/>
      <c r="B234" s="19"/>
      <c r="C234" s="10"/>
      <c r="D234" s="22"/>
      <c r="E234" s="11"/>
      <c r="F234" s="227"/>
      <c r="G234" s="46"/>
      <c r="H234" s="28"/>
      <c r="I234" s="29"/>
      <c r="J234" s="29"/>
      <c r="K234" s="30"/>
      <c r="L234" s="238"/>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95" t="s">
        <v>773</v>
      </c>
      <c r="C236" s="193"/>
      <c r="D236" s="35"/>
      <c r="E236" s="193" t="s">
        <v>726</v>
      </c>
      <c r="F236" s="902" t="s">
        <v>1652</v>
      </c>
      <c r="G236" s="902"/>
      <c r="H236" s="902"/>
      <c r="I236" s="902"/>
      <c r="J236" s="35"/>
      <c r="K236" s="193" t="s">
        <v>724</v>
      </c>
      <c r="L236" s="193"/>
      <c r="M236" s="46"/>
    </row>
    <row r="237" spans="1:13" s="3" customFormat="1" ht="5.25" customHeight="1" thickTop="1" thickBot="1">
      <c r="A237" s="35"/>
      <c r="B237" s="920" t="s">
        <v>720</v>
      </c>
      <c r="C237" s="921"/>
      <c r="D237" s="43"/>
      <c r="E237" s="44"/>
      <c r="F237" s="44"/>
      <c r="G237" s="35"/>
      <c r="H237" s="924" t="s">
        <v>721</v>
      </c>
      <c r="I237" s="925"/>
      <c r="J237" s="45"/>
      <c r="K237" s="45"/>
      <c r="L237" s="45"/>
      <c r="M237" s="46"/>
    </row>
    <row r="238" spans="1:13" s="3" customFormat="1" ht="16.5" thickTop="1" thickBot="1">
      <c r="A238" s="46"/>
      <c r="B238" s="922"/>
      <c r="C238" s="923"/>
      <c r="D238" s="14"/>
      <c r="E238" s="12" t="s">
        <v>647</v>
      </c>
      <c r="F238" s="13">
        <f>COUNTA(D240:D259)</f>
        <v>5</v>
      </c>
      <c r="G238" s="46"/>
      <c r="H238" s="926"/>
      <c r="I238" s="927"/>
      <c r="J238" s="32"/>
      <c r="K238" s="33" t="s">
        <v>647</v>
      </c>
      <c r="L238" s="34">
        <f>COUNTA(J240:J259)</f>
        <v>11</v>
      </c>
      <c r="M238" s="46"/>
    </row>
    <row r="239" spans="1:13" s="3" customFormat="1">
      <c r="A239" s="46"/>
      <c r="B239" s="15" t="s">
        <v>628</v>
      </c>
      <c r="C239" s="16" t="s">
        <v>624</v>
      </c>
      <c r="D239" s="4" t="s">
        <v>625</v>
      </c>
      <c r="E239" s="4" t="s">
        <v>1588</v>
      </c>
      <c r="F239" s="5" t="s">
        <v>646</v>
      </c>
      <c r="G239" s="46"/>
      <c r="H239" s="24" t="s">
        <v>628</v>
      </c>
      <c r="I239" s="23" t="s">
        <v>624</v>
      </c>
      <c r="J239" s="4" t="s">
        <v>625</v>
      </c>
      <c r="K239" s="4" t="s">
        <v>1588</v>
      </c>
      <c r="L239" s="25" t="s">
        <v>646</v>
      </c>
      <c r="M239" s="46"/>
    </row>
    <row r="240" spans="1:13" s="3" customFormat="1">
      <c r="A240" s="46"/>
      <c r="B240" s="82" t="s">
        <v>632</v>
      </c>
      <c r="C240" s="83" t="s">
        <v>1689</v>
      </c>
      <c r="D240" s="84" t="s">
        <v>2266</v>
      </c>
      <c r="E240" s="85" t="s">
        <v>631</v>
      </c>
      <c r="F240" s="223">
        <v>1334</v>
      </c>
      <c r="G240" s="46"/>
      <c r="H240" s="100" t="s">
        <v>632</v>
      </c>
      <c r="I240" s="83" t="s">
        <v>2245</v>
      </c>
      <c r="J240" s="84" t="s">
        <v>2246</v>
      </c>
      <c r="K240" s="85" t="s">
        <v>948</v>
      </c>
      <c r="L240" s="234">
        <v>2707.1</v>
      </c>
      <c r="M240" s="46"/>
    </row>
    <row r="241" spans="1:13" s="3" customFormat="1">
      <c r="A241" s="46"/>
      <c r="B241" s="87" t="s">
        <v>633</v>
      </c>
      <c r="C241" s="88" t="s">
        <v>1685</v>
      </c>
      <c r="D241" s="89" t="s">
        <v>2263</v>
      </c>
      <c r="E241" s="90" t="s">
        <v>883</v>
      </c>
      <c r="F241" s="224">
        <v>1354.9</v>
      </c>
      <c r="G241" s="46"/>
      <c r="H241" s="102" t="s">
        <v>633</v>
      </c>
      <c r="I241" s="88" t="s">
        <v>2247</v>
      </c>
      <c r="J241" s="89" t="s">
        <v>2248</v>
      </c>
      <c r="K241" s="90" t="s">
        <v>730</v>
      </c>
      <c r="L241" s="235">
        <v>2709.2</v>
      </c>
      <c r="M241" s="46"/>
    </row>
    <row r="242" spans="1:13" s="3" customFormat="1">
      <c r="A242" s="46"/>
      <c r="B242" s="92" t="s">
        <v>634</v>
      </c>
      <c r="C242" s="93" t="s">
        <v>1912</v>
      </c>
      <c r="D242" s="94" t="s">
        <v>2264</v>
      </c>
      <c r="E242" s="95" t="s">
        <v>942</v>
      </c>
      <c r="F242" s="225">
        <v>1408.2</v>
      </c>
      <c r="G242" s="46"/>
      <c r="H242" s="104" t="s">
        <v>634</v>
      </c>
      <c r="I242" s="93" t="s">
        <v>2260</v>
      </c>
      <c r="J242" s="94" t="s">
        <v>2249</v>
      </c>
      <c r="K242" s="95" t="s">
        <v>1599</v>
      </c>
      <c r="L242" s="236">
        <v>2735.3</v>
      </c>
      <c r="M242" s="46"/>
    </row>
    <row r="243" spans="1:13" s="3" customFormat="1">
      <c r="A243" s="46"/>
      <c r="B243" s="6" t="s">
        <v>635</v>
      </c>
      <c r="C243" s="7" t="s">
        <v>2265</v>
      </c>
      <c r="D243" s="8" t="s">
        <v>2267</v>
      </c>
      <c r="E243" s="9" t="s">
        <v>2261</v>
      </c>
      <c r="F243" s="226">
        <v>1626.1</v>
      </c>
      <c r="G243" s="46"/>
      <c r="H243" s="26" t="s">
        <v>635</v>
      </c>
      <c r="I243" s="7" t="s">
        <v>2269</v>
      </c>
      <c r="J243" s="8" t="s">
        <v>2250</v>
      </c>
      <c r="K243" s="9" t="s">
        <v>2261</v>
      </c>
      <c r="L243" s="237">
        <v>2751.3</v>
      </c>
      <c r="M243" s="46"/>
    </row>
    <row r="244" spans="1:13" s="3" customFormat="1">
      <c r="A244" s="46"/>
      <c r="B244" s="6" t="s">
        <v>636</v>
      </c>
      <c r="C244" s="7" t="s">
        <v>1693</v>
      </c>
      <c r="D244" s="8" t="s">
        <v>2268</v>
      </c>
      <c r="E244" s="9" t="s">
        <v>753</v>
      </c>
      <c r="F244" s="226">
        <v>1809.9</v>
      </c>
      <c r="G244" s="46"/>
      <c r="H244" s="26" t="s">
        <v>636</v>
      </c>
      <c r="I244" s="7" t="s">
        <v>1956</v>
      </c>
      <c r="J244" s="8" t="s">
        <v>2251</v>
      </c>
      <c r="K244" s="9" t="s">
        <v>883</v>
      </c>
      <c r="L244" s="237">
        <v>2757.8</v>
      </c>
      <c r="M244" s="46"/>
    </row>
    <row r="245" spans="1:13" s="3" customFormat="1" ht="12.75">
      <c r="A245" s="46"/>
      <c r="B245" s="6"/>
      <c r="C245" s="7"/>
      <c r="D245" s="20"/>
      <c r="E245" s="9"/>
      <c r="F245" s="226"/>
      <c r="G245" s="46"/>
      <c r="H245" s="26" t="s">
        <v>637</v>
      </c>
      <c r="I245" s="7" t="s">
        <v>2252</v>
      </c>
      <c r="J245" s="8" t="s">
        <v>2253</v>
      </c>
      <c r="K245" s="9" t="s">
        <v>2262</v>
      </c>
      <c r="L245" s="237">
        <v>2904.4</v>
      </c>
      <c r="M245" s="46"/>
    </row>
    <row r="246" spans="1:13" s="3" customFormat="1" ht="12.75">
      <c r="A246" s="46"/>
      <c r="B246" s="6"/>
      <c r="C246" s="7"/>
      <c r="D246" s="20"/>
      <c r="E246" s="9"/>
      <c r="F246" s="226"/>
      <c r="G246" s="46"/>
      <c r="H246" s="26" t="s">
        <v>638</v>
      </c>
      <c r="I246" s="7" t="s">
        <v>2254</v>
      </c>
      <c r="J246" s="8" t="s">
        <v>2255</v>
      </c>
      <c r="K246" s="9" t="s">
        <v>730</v>
      </c>
      <c r="L246" s="237">
        <v>2905.5</v>
      </c>
      <c r="M246" s="46"/>
    </row>
    <row r="247" spans="1:13" s="3" customFormat="1" ht="12.75">
      <c r="A247" s="46"/>
      <c r="B247" s="6"/>
      <c r="C247" s="7"/>
      <c r="D247" s="20"/>
      <c r="E247" s="9"/>
      <c r="F247" s="226"/>
      <c r="G247" s="46"/>
      <c r="H247" s="26" t="s">
        <v>639</v>
      </c>
      <c r="I247" s="7" t="s">
        <v>2256</v>
      </c>
      <c r="J247" s="8" t="s">
        <v>2257</v>
      </c>
      <c r="K247" s="9" t="s">
        <v>753</v>
      </c>
      <c r="L247" s="237">
        <v>2927.8</v>
      </c>
      <c r="M247" s="46"/>
    </row>
    <row r="248" spans="1:13" s="3" customFormat="1" ht="12.75">
      <c r="A248" s="46"/>
      <c r="B248" s="6"/>
      <c r="C248" s="7"/>
      <c r="D248" s="20"/>
      <c r="E248" s="9"/>
      <c r="F248" s="226"/>
      <c r="G248" s="46"/>
      <c r="H248" s="26" t="s">
        <v>640</v>
      </c>
      <c r="I248" s="7" t="s">
        <v>1700</v>
      </c>
      <c r="J248" s="8" t="s">
        <v>2253</v>
      </c>
      <c r="K248" s="9" t="s">
        <v>2262</v>
      </c>
      <c r="L248" s="237">
        <v>3022.4</v>
      </c>
      <c r="M248" s="46"/>
    </row>
    <row r="249" spans="1:13" s="3" customFormat="1" ht="12.75">
      <c r="A249" s="46"/>
      <c r="B249" s="6"/>
      <c r="C249" s="7"/>
      <c r="D249" s="20"/>
      <c r="E249" s="9"/>
      <c r="F249" s="226"/>
      <c r="G249" s="46"/>
      <c r="H249" s="26" t="s">
        <v>641</v>
      </c>
      <c r="I249" s="7" t="s">
        <v>1958</v>
      </c>
      <c r="J249" s="8" t="s">
        <v>2236</v>
      </c>
      <c r="K249" s="9" t="s">
        <v>753</v>
      </c>
      <c r="L249" s="237">
        <v>3105.3</v>
      </c>
      <c r="M249" s="46"/>
    </row>
    <row r="250" spans="1:13" s="3" customFormat="1" ht="13.5" thickBot="1">
      <c r="A250" s="46"/>
      <c r="B250" s="6"/>
      <c r="C250" s="7"/>
      <c r="D250" s="20"/>
      <c r="E250" s="9"/>
      <c r="F250" s="226"/>
      <c r="G250" s="46"/>
      <c r="H250" s="26" t="s">
        <v>642</v>
      </c>
      <c r="I250" s="7" t="s">
        <v>2258</v>
      </c>
      <c r="J250" s="8" t="s">
        <v>2259</v>
      </c>
      <c r="K250" s="9" t="s">
        <v>883</v>
      </c>
      <c r="L250" s="237">
        <v>3442</v>
      </c>
      <c r="M250" s="46"/>
    </row>
    <row r="251" spans="1:13" s="3" customFormat="1" ht="12.75" hidden="1">
      <c r="A251" s="46"/>
      <c r="B251" s="6"/>
      <c r="C251" s="7"/>
      <c r="D251" s="20"/>
      <c r="E251" s="9"/>
      <c r="F251" s="226"/>
      <c r="G251" s="46"/>
      <c r="H251" s="26"/>
      <c r="I251" s="7"/>
      <c r="J251" s="8"/>
      <c r="K251" s="9"/>
      <c r="L251" s="237"/>
      <c r="M251" s="46"/>
    </row>
    <row r="252" spans="1:13" s="3" customFormat="1" ht="12.75" hidden="1">
      <c r="A252" s="46"/>
      <c r="B252" s="6"/>
      <c r="C252" s="7"/>
      <c r="D252" s="20"/>
      <c r="E252" s="9"/>
      <c r="F252" s="226"/>
      <c r="G252" s="46"/>
      <c r="H252" s="26"/>
      <c r="I252" s="7"/>
      <c r="J252" s="8"/>
      <c r="K252" s="9"/>
      <c r="L252" s="237"/>
      <c r="M252" s="46"/>
    </row>
    <row r="253" spans="1:13" s="3" customFormat="1" ht="12.75" hidden="1">
      <c r="A253" s="46"/>
      <c r="B253" s="6"/>
      <c r="C253" s="7"/>
      <c r="D253" s="20"/>
      <c r="E253" s="9"/>
      <c r="F253" s="226"/>
      <c r="G253" s="46"/>
      <c r="H253" s="26"/>
      <c r="I253" s="7"/>
      <c r="J253" s="8"/>
      <c r="K253" s="9"/>
      <c r="L253" s="237"/>
      <c r="M253" s="46"/>
    </row>
    <row r="254" spans="1:13" s="3" customFormat="1" ht="12.75" hidden="1">
      <c r="A254" s="46"/>
      <c r="B254" s="6"/>
      <c r="C254" s="7"/>
      <c r="D254" s="21"/>
      <c r="E254" s="9"/>
      <c r="F254" s="226"/>
      <c r="G254" s="46"/>
      <c r="H254" s="26"/>
      <c r="I254" s="7"/>
      <c r="J254" s="8"/>
      <c r="K254" s="9"/>
      <c r="L254" s="237"/>
      <c r="M254" s="46"/>
    </row>
    <row r="255" spans="1:13" s="3" customFormat="1" ht="12.75" hidden="1">
      <c r="A255" s="46"/>
      <c r="B255" s="6"/>
      <c r="C255" s="7"/>
      <c r="D255" s="21"/>
      <c r="E255" s="9"/>
      <c r="F255" s="226"/>
      <c r="G255" s="46"/>
      <c r="H255" s="26"/>
      <c r="I255" s="7"/>
      <c r="J255" s="7"/>
      <c r="K255" s="9"/>
      <c r="L255" s="237"/>
      <c r="M255" s="46"/>
    </row>
    <row r="256" spans="1:13" s="3" customFormat="1" ht="12.75" hidden="1">
      <c r="A256" s="46"/>
      <c r="B256" s="6"/>
      <c r="C256" s="7"/>
      <c r="D256" s="21"/>
      <c r="E256" s="9"/>
      <c r="F256" s="226"/>
      <c r="G256" s="46"/>
      <c r="H256" s="26"/>
      <c r="I256" s="7"/>
      <c r="J256" s="7"/>
      <c r="K256" s="9"/>
      <c r="L256" s="237"/>
      <c r="M256" s="46"/>
    </row>
    <row r="257" spans="1:13" s="3" customFormat="1" ht="12.75" hidden="1">
      <c r="A257" s="46"/>
      <c r="B257" s="6"/>
      <c r="C257" s="7"/>
      <c r="D257" s="21"/>
      <c r="E257" s="9"/>
      <c r="F257" s="226"/>
      <c r="G257" s="46"/>
      <c r="H257" s="26"/>
      <c r="I257" s="7"/>
      <c r="J257" s="7"/>
      <c r="K257" s="9"/>
      <c r="L257" s="237"/>
      <c r="M257" s="46"/>
    </row>
    <row r="258" spans="1:13" s="3" customFormat="1" ht="12.75" hidden="1">
      <c r="A258" s="46"/>
      <c r="B258" s="6"/>
      <c r="C258" s="7"/>
      <c r="D258" s="21"/>
      <c r="E258" s="9"/>
      <c r="F258" s="226"/>
      <c r="G258" s="46"/>
      <c r="H258" s="26"/>
      <c r="I258" s="7"/>
      <c r="J258" s="7"/>
      <c r="K258" s="9"/>
      <c r="L258" s="237"/>
      <c r="M258" s="46"/>
    </row>
    <row r="259" spans="1:13" s="3" customFormat="1" ht="13.5" hidden="1" thickBot="1">
      <c r="A259" s="46"/>
      <c r="B259" s="19"/>
      <c r="C259" s="10"/>
      <c r="D259" s="22"/>
      <c r="E259" s="11"/>
      <c r="F259" s="227"/>
      <c r="G259" s="46"/>
      <c r="H259" s="28"/>
      <c r="I259" s="29"/>
      <c r="J259" s="29"/>
      <c r="K259" s="30"/>
      <c r="L259" s="238"/>
      <c r="M259" s="46"/>
    </row>
    <row r="260" spans="1:13" s="3" customFormat="1" ht="9" customHeight="1" thickTop="1">
      <c r="A260" s="46"/>
      <c r="B260" s="47"/>
      <c r="C260" s="47"/>
      <c r="D260" s="47"/>
      <c r="E260" s="47"/>
      <c r="F260" s="47"/>
      <c r="G260" s="46"/>
      <c r="H260" s="48"/>
      <c r="I260" s="48"/>
      <c r="J260" s="48"/>
      <c r="K260" s="48"/>
      <c r="L260" s="48"/>
      <c r="M260" s="46"/>
    </row>
    <row r="261" spans="1:13" s="3" customFormat="1" ht="34.5" customHeight="1" thickBot="1">
      <c r="A261" s="35"/>
      <c r="B261" s="195" t="s">
        <v>774</v>
      </c>
      <c r="C261" s="193"/>
      <c r="D261" s="35"/>
      <c r="E261" s="193" t="s">
        <v>726</v>
      </c>
      <c r="F261" s="902" t="s">
        <v>723</v>
      </c>
      <c r="G261" s="902"/>
      <c r="H261" s="902"/>
      <c r="I261" s="902"/>
      <c r="K261" s="193" t="s">
        <v>724</v>
      </c>
      <c r="L261" s="193"/>
      <c r="M261" s="46"/>
    </row>
    <row r="262" spans="1:13" s="3" customFormat="1" ht="5.25" customHeight="1" thickTop="1" thickBot="1">
      <c r="A262" s="35"/>
      <c r="B262" s="920" t="s">
        <v>1617</v>
      </c>
      <c r="C262" s="921"/>
      <c r="D262" s="43"/>
      <c r="E262" s="44"/>
      <c r="F262" s="44"/>
      <c r="G262" s="35"/>
      <c r="H262" s="924" t="s">
        <v>722</v>
      </c>
      <c r="I262" s="925"/>
      <c r="J262" s="45"/>
      <c r="K262" s="45"/>
      <c r="L262" s="45"/>
      <c r="M262" s="46"/>
    </row>
    <row r="263" spans="1:13" s="3" customFormat="1" ht="16.5" thickTop="1" thickBot="1">
      <c r="A263" s="46"/>
      <c r="B263" s="922"/>
      <c r="C263" s="923"/>
      <c r="D263" s="14"/>
      <c r="E263" s="12" t="s">
        <v>647</v>
      </c>
      <c r="F263" s="13">
        <f>COUNTA(D265:D284)</f>
        <v>1</v>
      </c>
      <c r="G263" s="46"/>
      <c r="H263" s="926"/>
      <c r="I263" s="927"/>
      <c r="J263" s="32"/>
      <c r="K263" s="33" t="s">
        <v>647</v>
      </c>
      <c r="L263" s="34">
        <f>COUNTA(J265:J284)</f>
        <v>9</v>
      </c>
      <c r="M263" s="46"/>
    </row>
    <row r="264" spans="1:13" s="3" customFormat="1">
      <c r="A264" s="46"/>
      <c r="B264" s="15" t="s">
        <v>628</v>
      </c>
      <c r="C264" s="16" t="s">
        <v>624</v>
      </c>
      <c r="D264" s="4" t="s">
        <v>625</v>
      </c>
      <c r="E264" s="4" t="s">
        <v>1588</v>
      </c>
      <c r="F264" s="5" t="s">
        <v>646</v>
      </c>
      <c r="G264" s="46"/>
      <c r="H264" s="24" t="s">
        <v>628</v>
      </c>
      <c r="I264" s="23" t="s">
        <v>624</v>
      </c>
      <c r="J264" s="4" t="s">
        <v>625</v>
      </c>
      <c r="K264" s="4" t="s">
        <v>1588</v>
      </c>
      <c r="L264" s="25" t="s">
        <v>646</v>
      </c>
      <c r="M264" s="46"/>
    </row>
    <row r="265" spans="1:13" s="3" customFormat="1">
      <c r="A265" s="46"/>
      <c r="B265" s="82" t="s">
        <v>632</v>
      </c>
      <c r="C265" s="83" t="s">
        <v>2270</v>
      </c>
      <c r="D265" s="84" t="s">
        <v>2271</v>
      </c>
      <c r="E265" s="85" t="s">
        <v>1623</v>
      </c>
      <c r="F265" s="223">
        <v>1458.3</v>
      </c>
      <c r="G265" s="46"/>
      <c r="H265" s="100" t="s">
        <v>632</v>
      </c>
      <c r="I265" s="83" t="s">
        <v>2272</v>
      </c>
      <c r="J265" s="84" t="s">
        <v>2273</v>
      </c>
      <c r="K265" s="85" t="s">
        <v>730</v>
      </c>
      <c r="L265" s="234">
        <v>2745.5</v>
      </c>
      <c r="M265" s="46"/>
    </row>
    <row r="266" spans="1:13" s="3" customFormat="1">
      <c r="A266" s="46"/>
      <c r="B266" s="87"/>
      <c r="C266" s="88"/>
      <c r="D266" s="89"/>
      <c r="E266" s="90"/>
      <c r="F266" s="224"/>
      <c r="G266" s="46"/>
      <c r="H266" s="102" t="s">
        <v>633</v>
      </c>
      <c r="I266" s="88" t="s">
        <v>2624</v>
      </c>
      <c r="J266" s="89" t="s">
        <v>2625</v>
      </c>
      <c r="K266" s="90" t="s">
        <v>2282</v>
      </c>
      <c r="L266" s="235">
        <v>2830</v>
      </c>
      <c r="M266" s="46"/>
    </row>
    <row r="267" spans="1:13" s="3" customFormat="1">
      <c r="A267" s="46"/>
      <c r="B267" s="92"/>
      <c r="C267" s="93"/>
      <c r="D267" s="94"/>
      <c r="E267" s="95"/>
      <c r="F267" s="225"/>
      <c r="G267" s="46"/>
      <c r="H267" s="104" t="s">
        <v>634</v>
      </c>
      <c r="I267" s="93" t="s">
        <v>2274</v>
      </c>
      <c r="J267" s="94" t="s">
        <v>2275</v>
      </c>
      <c r="K267" s="95" t="s">
        <v>1599</v>
      </c>
      <c r="L267" s="236">
        <v>2843.5</v>
      </c>
      <c r="M267" s="46"/>
    </row>
    <row r="268" spans="1:13" s="3" customFormat="1" ht="12.75">
      <c r="A268" s="46"/>
      <c r="B268" s="6"/>
      <c r="C268" s="7"/>
      <c r="D268" s="20"/>
      <c r="E268" s="9"/>
      <c r="F268" s="226"/>
      <c r="G268" s="46"/>
      <c r="H268" s="26" t="s">
        <v>635</v>
      </c>
      <c r="I268" s="7" t="s">
        <v>1956</v>
      </c>
      <c r="J268" s="8" t="s">
        <v>2281</v>
      </c>
      <c r="K268" s="9" t="s">
        <v>671</v>
      </c>
      <c r="L268" s="237">
        <v>2851</v>
      </c>
      <c r="M268" s="46"/>
    </row>
    <row r="269" spans="1:13" s="3" customFormat="1" ht="12.75">
      <c r="A269" s="46"/>
      <c r="B269" s="6"/>
      <c r="C269" s="7"/>
      <c r="D269" s="20"/>
      <c r="E269" s="9"/>
      <c r="F269" s="226"/>
      <c r="G269" s="46"/>
      <c r="H269" s="26" t="s">
        <v>636</v>
      </c>
      <c r="I269" s="7" t="s">
        <v>2276</v>
      </c>
      <c r="J269" s="8" t="s">
        <v>2277</v>
      </c>
      <c r="K269" s="9" t="s">
        <v>679</v>
      </c>
      <c r="L269" s="237">
        <v>2940.1</v>
      </c>
      <c r="M269" s="46"/>
    </row>
    <row r="270" spans="1:13" s="3" customFormat="1" ht="12.75">
      <c r="A270" s="46"/>
      <c r="B270" s="6"/>
      <c r="C270" s="7"/>
      <c r="D270" s="20"/>
      <c r="E270" s="9"/>
      <c r="F270" s="226"/>
      <c r="G270" s="46"/>
      <c r="H270" s="26" t="s">
        <v>637</v>
      </c>
      <c r="I270" s="7" t="s">
        <v>2222</v>
      </c>
      <c r="J270" s="8" t="s">
        <v>2278</v>
      </c>
      <c r="K270" s="9" t="s">
        <v>730</v>
      </c>
      <c r="L270" s="237">
        <v>2944.1</v>
      </c>
      <c r="M270" s="46"/>
    </row>
    <row r="271" spans="1:13" s="3" customFormat="1" ht="12.75">
      <c r="A271" s="46"/>
      <c r="B271" s="6"/>
      <c r="C271" s="7"/>
      <c r="D271" s="20"/>
      <c r="E271" s="9"/>
      <c r="F271" s="226"/>
      <c r="G271" s="46"/>
      <c r="H271" s="26" t="s">
        <v>638</v>
      </c>
      <c r="I271" s="7" t="s">
        <v>2279</v>
      </c>
      <c r="J271" s="8" t="s">
        <v>2280</v>
      </c>
      <c r="K271" s="9" t="s">
        <v>2261</v>
      </c>
      <c r="L271" s="237">
        <v>2946.4</v>
      </c>
      <c r="M271" s="46"/>
    </row>
    <row r="272" spans="1:13" s="3" customFormat="1" ht="12.75">
      <c r="A272" s="46"/>
      <c r="B272" s="6"/>
      <c r="C272" s="7"/>
      <c r="D272" s="20"/>
      <c r="E272" s="9"/>
      <c r="F272" s="226"/>
      <c r="G272" s="46"/>
      <c r="H272" s="26" t="s">
        <v>639</v>
      </c>
      <c r="I272" s="7" t="s">
        <v>2626</v>
      </c>
      <c r="J272" s="8" t="s">
        <v>2224</v>
      </c>
      <c r="K272" s="9" t="s">
        <v>1601</v>
      </c>
      <c r="L272" s="237">
        <v>3306.2</v>
      </c>
      <c r="M272" s="46"/>
    </row>
    <row r="273" spans="1:13" s="3" customFormat="1" ht="13.5" thickBot="1">
      <c r="A273" s="46"/>
      <c r="B273" s="6"/>
      <c r="C273" s="7"/>
      <c r="D273" s="20"/>
      <c r="E273" s="9"/>
      <c r="F273" s="226"/>
      <c r="G273" s="46"/>
      <c r="H273" s="26" t="s">
        <v>640</v>
      </c>
      <c r="I273" s="7" t="s">
        <v>2247</v>
      </c>
      <c r="J273" s="8" t="s">
        <v>2236</v>
      </c>
      <c r="K273" s="9" t="s">
        <v>753</v>
      </c>
      <c r="L273" s="237">
        <v>3549.1</v>
      </c>
      <c r="M273" s="46"/>
    </row>
    <row r="274" spans="1:13" s="3" customFormat="1" ht="12.75" hidden="1">
      <c r="A274" s="46"/>
      <c r="B274" s="6"/>
      <c r="C274" s="7"/>
      <c r="D274" s="20"/>
      <c r="E274" s="9"/>
      <c r="F274" s="226"/>
      <c r="G274" s="46"/>
      <c r="H274" s="26"/>
      <c r="I274" s="7"/>
      <c r="J274" s="8"/>
      <c r="K274" s="9"/>
      <c r="L274" s="237"/>
      <c r="M274" s="46"/>
    </row>
    <row r="275" spans="1:13" s="3" customFormat="1" ht="12.75" hidden="1">
      <c r="A275" s="46"/>
      <c r="B275" s="6"/>
      <c r="C275" s="7"/>
      <c r="D275" s="20"/>
      <c r="E275" s="9"/>
      <c r="F275" s="226"/>
      <c r="G275" s="46"/>
      <c r="H275" s="26"/>
      <c r="I275" s="7"/>
      <c r="J275" s="8"/>
      <c r="K275" s="9"/>
      <c r="L275" s="237"/>
      <c r="M275" s="46"/>
    </row>
    <row r="276" spans="1:13" s="3" customFormat="1" ht="12.75" hidden="1">
      <c r="A276" s="46"/>
      <c r="B276" s="6"/>
      <c r="C276" s="7"/>
      <c r="D276" s="20"/>
      <c r="E276" s="9"/>
      <c r="F276" s="226"/>
      <c r="G276" s="46"/>
      <c r="H276" s="26"/>
      <c r="I276" s="7"/>
      <c r="J276" s="8"/>
      <c r="K276" s="9"/>
      <c r="L276" s="237"/>
      <c r="M276" s="46"/>
    </row>
    <row r="277" spans="1:13" s="3" customFormat="1" ht="12.75" hidden="1">
      <c r="A277" s="46"/>
      <c r="B277" s="6"/>
      <c r="C277" s="7"/>
      <c r="D277" s="20"/>
      <c r="E277" s="9"/>
      <c r="F277" s="226"/>
      <c r="G277" s="46"/>
      <c r="H277" s="26"/>
      <c r="I277" s="7"/>
      <c r="J277" s="8"/>
      <c r="K277" s="9"/>
      <c r="L277" s="237"/>
      <c r="M277" s="46"/>
    </row>
    <row r="278" spans="1:13" s="3" customFormat="1" ht="12.75" hidden="1">
      <c r="A278" s="46"/>
      <c r="B278" s="6"/>
      <c r="C278" s="7"/>
      <c r="D278" s="20"/>
      <c r="E278" s="9"/>
      <c r="F278" s="226"/>
      <c r="G278" s="46"/>
      <c r="H278" s="26"/>
      <c r="I278" s="7"/>
      <c r="J278" s="8"/>
      <c r="K278" s="9"/>
      <c r="L278" s="237"/>
      <c r="M278" s="46"/>
    </row>
    <row r="279" spans="1:13" s="3" customFormat="1" ht="12.75" hidden="1">
      <c r="A279" s="46"/>
      <c r="B279" s="6"/>
      <c r="C279" s="7"/>
      <c r="D279" s="21"/>
      <c r="E279" s="9"/>
      <c r="F279" s="226"/>
      <c r="G279" s="46"/>
      <c r="H279" s="26"/>
      <c r="I279" s="7"/>
      <c r="J279" s="7"/>
      <c r="K279" s="9"/>
      <c r="L279" s="237"/>
      <c r="M279" s="46"/>
    </row>
    <row r="280" spans="1:13" s="3" customFormat="1" ht="12.75" hidden="1">
      <c r="A280" s="46"/>
      <c r="B280" s="6"/>
      <c r="C280" s="7"/>
      <c r="D280" s="21"/>
      <c r="E280" s="9"/>
      <c r="F280" s="226"/>
      <c r="G280" s="46"/>
      <c r="H280" s="26"/>
      <c r="I280" s="7"/>
      <c r="J280" s="7"/>
      <c r="K280" s="9"/>
      <c r="L280" s="237"/>
      <c r="M280" s="46"/>
    </row>
    <row r="281" spans="1:13" s="3" customFormat="1" ht="12.75" hidden="1">
      <c r="A281" s="46"/>
      <c r="B281" s="6"/>
      <c r="C281" s="7"/>
      <c r="D281" s="21"/>
      <c r="E281" s="9"/>
      <c r="F281" s="226"/>
      <c r="G281" s="46"/>
      <c r="H281" s="26"/>
      <c r="I281" s="7"/>
      <c r="J281" s="7"/>
      <c r="K281" s="9"/>
      <c r="L281" s="237"/>
      <c r="M281" s="46"/>
    </row>
    <row r="282" spans="1:13" s="3" customFormat="1" ht="12.75" hidden="1">
      <c r="A282" s="46"/>
      <c r="B282" s="6"/>
      <c r="C282" s="7"/>
      <c r="D282" s="21"/>
      <c r="E282" s="9"/>
      <c r="F282" s="226"/>
      <c r="G282" s="46"/>
      <c r="H282" s="26"/>
      <c r="I282" s="7"/>
      <c r="J282" s="7"/>
      <c r="K282" s="9"/>
      <c r="L282" s="237"/>
      <c r="M282" s="46"/>
    </row>
    <row r="283" spans="1:13" s="3" customFormat="1" ht="12.75" hidden="1">
      <c r="A283" s="46"/>
      <c r="B283" s="6"/>
      <c r="C283" s="7"/>
      <c r="D283" s="21"/>
      <c r="E283" s="9"/>
      <c r="F283" s="226"/>
      <c r="G283" s="46"/>
      <c r="H283" s="26"/>
      <c r="I283" s="7"/>
      <c r="J283" s="7"/>
      <c r="K283" s="9"/>
      <c r="L283" s="237"/>
      <c r="M283" s="46"/>
    </row>
    <row r="284" spans="1:13" s="3" customFormat="1" ht="13.5" hidden="1" thickBot="1">
      <c r="A284" s="46"/>
      <c r="B284" s="19"/>
      <c r="C284" s="10"/>
      <c r="D284" s="22"/>
      <c r="E284" s="11"/>
      <c r="F284" s="227"/>
      <c r="G284" s="46"/>
      <c r="H284" s="28"/>
      <c r="I284" s="29"/>
      <c r="J284" s="29"/>
      <c r="K284" s="30"/>
      <c r="L284" s="238"/>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95" t="s">
        <v>914</v>
      </c>
      <c r="C286" s="193"/>
      <c r="D286" s="193" t="s">
        <v>724</v>
      </c>
      <c r="E286" s="902" t="s">
        <v>916</v>
      </c>
      <c r="F286" s="902"/>
      <c r="G286" s="42"/>
      <c r="H286" s="193" t="s">
        <v>775</v>
      </c>
      <c r="I286" s="193"/>
      <c r="J286" s="193" t="s">
        <v>724</v>
      </c>
      <c r="K286" s="902" t="s">
        <v>915</v>
      </c>
      <c r="L286" s="902"/>
      <c r="M286" s="46"/>
    </row>
    <row r="287" spans="1:13" s="3" customFormat="1" ht="5.25" customHeight="1" thickTop="1" thickBot="1">
      <c r="A287" s="35"/>
      <c r="B287" s="930" t="s">
        <v>906</v>
      </c>
      <c r="C287" s="931"/>
      <c r="D287" s="45"/>
      <c r="E287" s="45"/>
      <c r="F287" s="45"/>
      <c r="G287" s="35"/>
      <c r="H287" s="924" t="s">
        <v>722</v>
      </c>
      <c r="I287" s="925"/>
      <c r="J287" s="45"/>
      <c r="K287" s="45"/>
      <c r="L287" s="45"/>
      <c r="M287" s="46"/>
    </row>
    <row r="288" spans="1:13" s="3" customFormat="1" ht="16.5" thickTop="1" thickBot="1">
      <c r="A288" s="46"/>
      <c r="B288" s="932"/>
      <c r="C288" s="933"/>
      <c r="D288" s="58"/>
      <c r="E288" s="59" t="s">
        <v>647</v>
      </c>
      <c r="F288" s="60">
        <f>COUNTA(D290:D309)</f>
        <v>2</v>
      </c>
      <c r="G288" s="46"/>
      <c r="H288" s="926"/>
      <c r="I288" s="927"/>
      <c r="J288" s="32"/>
      <c r="K288" s="33" t="s">
        <v>647</v>
      </c>
      <c r="L288" s="34">
        <f>COUNTA(J290:J309)</f>
        <v>7</v>
      </c>
      <c r="M288" s="46"/>
    </row>
    <row r="289" spans="1:13" s="3" customFormat="1">
      <c r="A289" s="46"/>
      <c r="B289" s="61" t="s">
        <v>628</v>
      </c>
      <c r="C289" s="4" t="s">
        <v>624</v>
      </c>
      <c r="D289" s="4" t="s">
        <v>625</v>
      </c>
      <c r="E289" s="4" t="s">
        <v>1588</v>
      </c>
      <c r="F289" s="62" t="s">
        <v>646</v>
      </c>
      <c r="G289" s="46"/>
      <c r="H289" s="24" t="s">
        <v>628</v>
      </c>
      <c r="I289" s="23" t="s">
        <v>624</v>
      </c>
      <c r="J289" s="4" t="s">
        <v>625</v>
      </c>
      <c r="K289" s="4" t="s">
        <v>1588</v>
      </c>
      <c r="L289" s="25" t="s">
        <v>646</v>
      </c>
      <c r="M289" s="46"/>
    </row>
    <row r="290" spans="1:13" s="3" customFormat="1">
      <c r="A290" s="46"/>
      <c r="B290" s="97" t="s">
        <v>632</v>
      </c>
      <c r="C290" s="83" t="s">
        <v>1967</v>
      </c>
      <c r="D290" s="84" t="s">
        <v>2292</v>
      </c>
      <c r="E290" s="85" t="s">
        <v>885</v>
      </c>
      <c r="F290" s="229">
        <v>3508.3</v>
      </c>
      <c r="G290" s="46"/>
      <c r="H290" s="100" t="s">
        <v>632</v>
      </c>
      <c r="I290" s="83" t="s">
        <v>2283</v>
      </c>
      <c r="J290" s="84" t="s">
        <v>2284</v>
      </c>
      <c r="K290" s="85" t="s">
        <v>753</v>
      </c>
      <c r="L290" s="234">
        <v>3053.3</v>
      </c>
      <c r="M290" s="46"/>
    </row>
    <row r="291" spans="1:13" s="3" customFormat="1">
      <c r="A291" s="46"/>
      <c r="B291" s="98" t="s">
        <v>633</v>
      </c>
      <c r="C291" s="88" t="s">
        <v>2293</v>
      </c>
      <c r="D291" s="89" t="s">
        <v>2294</v>
      </c>
      <c r="E291" s="90" t="s">
        <v>936</v>
      </c>
      <c r="F291" s="230">
        <v>4406.3999999999996</v>
      </c>
      <c r="G291" s="46"/>
      <c r="H291" s="102" t="s">
        <v>633</v>
      </c>
      <c r="I291" s="88" t="s">
        <v>2285</v>
      </c>
      <c r="J291" s="89" t="s">
        <v>2286</v>
      </c>
      <c r="K291" s="90" t="s">
        <v>1599</v>
      </c>
      <c r="L291" s="235">
        <v>3139.4</v>
      </c>
      <c r="M291" s="46"/>
    </row>
    <row r="292" spans="1:13" s="3" customFormat="1">
      <c r="A292" s="46"/>
      <c r="B292" s="99"/>
      <c r="C292" s="93"/>
      <c r="D292" s="94"/>
      <c r="E292" s="95"/>
      <c r="F292" s="231"/>
      <c r="G292" s="46"/>
      <c r="H292" s="104" t="s">
        <v>634</v>
      </c>
      <c r="I292" s="93" t="s">
        <v>1904</v>
      </c>
      <c r="J292" s="94" t="s">
        <v>2287</v>
      </c>
      <c r="K292" s="95" t="s">
        <v>1599</v>
      </c>
      <c r="L292" s="236">
        <v>3229.5</v>
      </c>
      <c r="M292" s="46"/>
    </row>
    <row r="293" spans="1:13" s="3" customFormat="1" ht="12.75">
      <c r="A293" s="46"/>
      <c r="B293" s="63"/>
      <c r="C293" s="7"/>
      <c r="D293" s="20"/>
      <c r="E293" s="9"/>
      <c r="F293" s="232"/>
      <c r="G293" s="46"/>
      <c r="H293" s="26" t="s">
        <v>635</v>
      </c>
      <c r="I293" s="7" t="s">
        <v>2247</v>
      </c>
      <c r="J293" s="8" t="s">
        <v>2288</v>
      </c>
      <c r="K293" s="9" t="s">
        <v>753</v>
      </c>
      <c r="L293" s="237">
        <v>3449.3</v>
      </c>
      <c r="M293" s="46"/>
    </row>
    <row r="294" spans="1:13" s="3" customFormat="1" ht="12.75">
      <c r="A294" s="46"/>
      <c r="B294" s="63"/>
      <c r="C294" s="7"/>
      <c r="D294" s="20"/>
      <c r="E294" s="9"/>
      <c r="F294" s="232"/>
      <c r="G294" s="46"/>
      <c r="H294" s="26" t="s">
        <v>636</v>
      </c>
      <c r="I294" s="7" t="s">
        <v>2295</v>
      </c>
      <c r="J294" s="8" t="s">
        <v>2289</v>
      </c>
      <c r="K294" s="9" t="s">
        <v>952</v>
      </c>
      <c r="L294" s="237">
        <v>3551.7</v>
      </c>
      <c r="M294" s="46"/>
    </row>
    <row r="295" spans="1:13" s="3" customFormat="1" ht="12.75">
      <c r="A295" s="46"/>
      <c r="B295" s="63"/>
      <c r="C295" s="7"/>
      <c r="D295" s="20"/>
      <c r="E295" s="9"/>
      <c r="F295" s="232"/>
      <c r="G295" s="46"/>
      <c r="H295" s="26" t="s">
        <v>637</v>
      </c>
      <c r="I295" s="7" t="s">
        <v>1902</v>
      </c>
      <c r="J295" s="8" t="s">
        <v>2290</v>
      </c>
      <c r="K295" s="9" t="s">
        <v>753</v>
      </c>
      <c r="L295" s="237">
        <v>3633.6</v>
      </c>
      <c r="M295" s="46"/>
    </row>
    <row r="296" spans="1:13" s="3" customFormat="1" ht="13.5" thickBot="1">
      <c r="A296" s="46"/>
      <c r="B296" s="63"/>
      <c r="C296" s="7"/>
      <c r="D296" s="20"/>
      <c r="E296" s="9"/>
      <c r="F296" s="232"/>
      <c r="G296" s="46"/>
      <c r="H296" s="26" t="s">
        <v>638</v>
      </c>
      <c r="I296" s="7" t="s">
        <v>1904</v>
      </c>
      <c r="J296" s="8" t="s">
        <v>2291</v>
      </c>
      <c r="K296" s="9" t="s">
        <v>753</v>
      </c>
      <c r="L296" s="237">
        <v>3724.2</v>
      </c>
      <c r="M296" s="46"/>
    </row>
    <row r="297" spans="1:13" s="3" customFormat="1" ht="12.75" hidden="1">
      <c r="A297" s="46"/>
      <c r="B297" s="63"/>
      <c r="C297" s="7"/>
      <c r="D297" s="20"/>
      <c r="E297" s="9"/>
      <c r="F297" s="232"/>
      <c r="G297" s="46"/>
      <c r="H297" s="26"/>
      <c r="I297" s="7"/>
      <c r="J297" s="8"/>
      <c r="K297" s="9"/>
      <c r="L297" s="237"/>
      <c r="M297" s="46"/>
    </row>
    <row r="298" spans="1:13" s="3" customFormat="1" ht="12.75" hidden="1">
      <c r="A298" s="46"/>
      <c r="B298" s="63"/>
      <c r="C298" s="7"/>
      <c r="D298" s="20"/>
      <c r="E298" s="9"/>
      <c r="F298" s="232"/>
      <c r="G298" s="46"/>
      <c r="H298" s="26"/>
      <c r="I298" s="7"/>
      <c r="J298" s="8"/>
      <c r="K298" s="9"/>
      <c r="L298" s="237"/>
      <c r="M298" s="46"/>
    </row>
    <row r="299" spans="1:13" s="3" customFormat="1" ht="12.75" hidden="1">
      <c r="A299" s="46"/>
      <c r="B299" s="63"/>
      <c r="C299" s="7"/>
      <c r="D299" s="20"/>
      <c r="E299" s="9"/>
      <c r="F299" s="232"/>
      <c r="G299" s="46"/>
      <c r="H299" s="26"/>
      <c r="I299" s="7"/>
      <c r="J299" s="8"/>
      <c r="K299" s="9"/>
      <c r="L299" s="237"/>
      <c r="M299" s="46"/>
    </row>
    <row r="300" spans="1:13" s="3" customFormat="1" ht="12.75" hidden="1">
      <c r="A300" s="46"/>
      <c r="B300" s="63"/>
      <c r="C300" s="7"/>
      <c r="D300" s="20"/>
      <c r="E300" s="9"/>
      <c r="F300" s="232"/>
      <c r="G300" s="46"/>
      <c r="H300" s="26"/>
      <c r="I300" s="7"/>
      <c r="J300" s="8"/>
      <c r="K300" s="9"/>
      <c r="L300" s="237"/>
      <c r="M300" s="46"/>
    </row>
    <row r="301" spans="1:13" s="3" customFormat="1" ht="12.75" hidden="1">
      <c r="A301" s="46"/>
      <c r="B301" s="63"/>
      <c r="C301" s="7"/>
      <c r="D301" s="20"/>
      <c r="E301" s="9"/>
      <c r="F301" s="232"/>
      <c r="G301" s="46"/>
      <c r="H301" s="26"/>
      <c r="I301" s="7"/>
      <c r="J301" s="8"/>
      <c r="K301" s="9"/>
      <c r="L301" s="237"/>
      <c r="M301" s="46"/>
    </row>
    <row r="302" spans="1:13" s="3" customFormat="1" ht="12.75" hidden="1">
      <c r="A302" s="46"/>
      <c r="B302" s="63"/>
      <c r="C302" s="7"/>
      <c r="D302" s="20"/>
      <c r="E302" s="9"/>
      <c r="F302" s="232"/>
      <c r="G302" s="46"/>
      <c r="H302" s="26"/>
      <c r="I302" s="7"/>
      <c r="J302" s="8"/>
      <c r="K302" s="9"/>
      <c r="L302" s="237"/>
      <c r="M302" s="46"/>
    </row>
    <row r="303" spans="1:13" s="3" customFormat="1" ht="12.75" hidden="1">
      <c r="A303" s="46"/>
      <c r="B303" s="63"/>
      <c r="C303" s="7"/>
      <c r="D303" s="20"/>
      <c r="E303" s="9"/>
      <c r="F303" s="232"/>
      <c r="G303" s="46"/>
      <c r="H303" s="26"/>
      <c r="I303" s="7"/>
      <c r="J303" s="8"/>
      <c r="K303" s="9"/>
      <c r="L303" s="237"/>
      <c r="M303" s="46"/>
    </row>
    <row r="304" spans="1:13" s="3" customFormat="1" ht="12.75" hidden="1">
      <c r="A304" s="46"/>
      <c r="B304" s="63"/>
      <c r="C304" s="7"/>
      <c r="D304" s="21"/>
      <c r="E304" s="9"/>
      <c r="F304" s="232"/>
      <c r="G304" s="46"/>
      <c r="H304" s="26"/>
      <c r="I304" s="7"/>
      <c r="J304" s="7"/>
      <c r="K304" s="9"/>
      <c r="L304" s="237"/>
      <c r="M304" s="46"/>
    </row>
    <row r="305" spans="1:13" s="3" customFormat="1" ht="12.75" hidden="1">
      <c r="A305" s="46"/>
      <c r="B305" s="63"/>
      <c r="C305" s="7"/>
      <c r="D305" s="21"/>
      <c r="E305" s="9"/>
      <c r="F305" s="232"/>
      <c r="G305" s="46"/>
      <c r="H305" s="26"/>
      <c r="I305" s="7"/>
      <c r="J305" s="7"/>
      <c r="K305" s="9"/>
      <c r="L305" s="237"/>
      <c r="M305" s="46"/>
    </row>
    <row r="306" spans="1:13" s="3" customFormat="1" ht="12.75" hidden="1">
      <c r="A306" s="46"/>
      <c r="B306" s="63"/>
      <c r="C306" s="7"/>
      <c r="D306" s="21"/>
      <c r="E306" s="9"/>
      <c r="F306" s="232"/>
      <c r="G306" s="46"/>
      <c r="H306" s="26"/>
      <c r="I306" s="7"/>
      <c r="J306" s="7"/>
      <c r="K306" s="9"/>
      <c r="L306" s="237"/>
      <c r="M306" s="46"/>
    </row>
    <row r="307" spans="1:13" s="3" customFormat="1" ht="12.75" hidden="1">
      <c r="A307" s="46"/>
      <c r="B307" s="63"/>
      <c r="C307" s="7"/>
      <c r="D307" s="21"/>
      <c r="E307" s="9"/>
      <c r="F307" s="232"/>
      <c r="G307" s="46"/>
      <c r="H307" s="26"/>
      <c r="I307" s="7"/>
      <c r="J307" s="7"/>
      <c r="K307" s="9"/>
      <c r="L307" s="237"/>
      <c r="M307" s="46"/>
    </row>
    <row r="308" spans="1:13" s="3" customFormat="1" ht="12.75" hidden="1">
      <c r="A308" s="46"/>
      <c r="B308" s="63"/>
      <c r="C308" s="7"/>
      <c r="D308" s="21"/>
      <c r="E308" s="9"/>
      <c r="F308" s="232"/>
      <c r="G308" s="46"/>
      <c r="H308" s="26"/>
      <c r="I308" s="7"/>
      <c r="J308" s="7"/>
      <c r="K308" s="9"/>
      <c r="L308" s="237"/>
      <c r="M308" s="46"/>
    </row>
    <row r="309" spans="1:13" s="3" customFormat="1" ht="13.5" hidden="1" thickBot="1">
      <c r="A309" s="46"/>
      <c r="B309" s="65"/>
      <c r="C309" s="66"/>
      <c r="D309" s="67"/>
      <c r="E309" s="68"/>
      <c r="F309" s="233"/>
      <c r="G309" s="46"/>
      <c r="H309" s="28"/>
      <c r="I309" s="29"/>
      <c r="J309" s="29"/>
      <c r="K309" s="30"/>
      <c r="L309" s="238"/>
      <c r="M309" s="46"/>
    </row>
    <row r="310" spans="1:13" s="3" customFormat="1" ht="8.25" customHeight="1" thickTop="1">
      <c r="A310" s="46"/>
      <c r="B310" s="70"/>
      <c r="C310" s="70"/>
      <c r="D310" s="70"/>
      <c r="E310" s="70"/>
      <c r="F310" s="70"/>
      <c r="G310" s="46"/>
      <c r="H310" s="48"/>
      <c r="I310" s="48"/>
      <c r="J310" s="48"/>
      <c r="K310" s="48"/>
      <c r="L310" s="48"/>
      <c r="M310" s="46"/>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A1:M1"/>
    <mergeCell ref="F4:G5"/>
    <mergeCell ref="F6:G7"/>
    <mergeCell ref="K10:L10"/>
    <mergeCell ref="B10:C10"/>
    <mergeCell ref="F10:I10"/>
    <mergeCell ref="B11:C12"/>
    <mergeCell ref="H11:I12"/>
    <mergeCell ref="B35:C35"/>
    <mergeCell ref="B159:C159"/>
    <mergeCell ref="F159:I159"/>
    <mergeCell ref="B73:C74"/>
    <mergeCell ref="H73:I74"/>
    <mergeCell ref="B117:C117"/>
    <mergeCell ref="K35:L35"/>
    <mergeCell ref="B36:C37"/>
    <mergeCell ref="H36:I37"/>
    <mergeCell ref="F35:I35"/>
    <mergeCell ref="B72:C72"/>
    <mergeCell ref="F72:I72"/>
    <mergeCell ref="K72:L72"/>
    <mergeCell ref="K117:L117"/>
    <mergeCell ref="B187:C188"/>
    <mergeCell ref="H187:I188"/>
    <mergeCell ref="B118:C119"/>
    <mergeCell ref="H118:I119"/>
    <mergeCell ref="F117:I117"/>
    <mergeCell ref="K159:L159"/>
    <mergeCell ref="B186:C186"/>
    <mergeCell ref="B160:C161"/>
    <mergeCell ref="H160:I161"/>
    <mergeCell ref="F186:I186"/>
    <mergeCell ref="K186:L186"/>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activeCell="N1" sqref="N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05" t="s">
        <v>2296</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37352</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v>218</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7</v>
      </c>
      <c r="G12" s="46"/>
      <c r="H12" s="926"/>
      <c r="I12" s="927"/>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763</v>
      </c>
      <c r="D14" s="84" t="s">
        <v>2297</v>
      </c>
      <c r="E14" s="85" t="s">
        <v>944</v>
      </c>
      <c r="F14" s="263" t="s">
        <v>2300</v>
      </c>
      <c r="G14" s="46"/>
      <c r="H14" s="100" t="s">
        <v>632</v>
      </c>
      <c r="I14" s="83" t="s">
        <v>708</v>
      </c>
      <c r="J14" s="84" t="s">
        <v>2307</v>
      </c>
      <c r="K14" s="85" t="s">
        <v>1675</v>
      </c>
      <c r="L14" s="267" t="s">
        <v>2312</v>
      </c>
      <c r="M14" s="46"/>
    </row>
    <row r="15" spans="1:13" s="3" customFormat="1">
      <c r="A15" s="46"/>
      <c r="B15" s="87" t="s">
        <v>633</v>
      </c>
      <c r="C15" s="88" t="s">
        <v>1311</v>
      </c>
      <c r="D15" s="89" t="s">
        <v>2298</v>
      </c>
      <c r="E15" s="90" t="s">
        <v>679</v>
      </c>
      <c r="F15" s="264" t="s">
        <v>2301</v>
      </c>
      <c r="G15" s="46"/>
      <c r="H15" s="102" t="s">
        <v>633</v>
      </c>
      <c r="I15" s="88" t="s">
        <v>837</v>
      </c>
      <c r="J15" s="89" t="s">
        <v>2308</v>
      </c>
      <c r="K15" s="90" t="s">
        <v>737</v>
      </c>
      <c r="L15" s="268" t="s">
        <v>2313</v>
      </c>
      <c r="M15" s="46"/>
    </row>
    <row r="16" spans="1:13" s="3" customFormat="1">
      <c r="A16" s="46"/>
      <c r="B16" s="92" t="s">
        <v>634</v>
      </c>
      <c r="C16" s="93" t="s">
        <v>690</v>
      </c>
      <c r="D16" s="94" t="s">
        <v>764</v>
      </c>
      <c r="E16" s="95" t="s">
        <v>631</v>
      </c>
      <c r="F16" s="265" t="s">
        <v>2302</v>
      </c>
      <c r="G16" s="46"/>
      <c r="H16" s="104" t="s">
        <v>634</v>
      </c>
      <c r="I16" s="93" t="s">
        <v>666</v>
      </c>
      <c r="J16" s="94" t="s">
        <v>1410</v>
      </c>
      <c r="K16" s="95" t="s">
        <v>631</v>
      </c>
      <c r="L16" s="269" t="s">
        <v>2314</v>
      </c>
      <c r="M16" s="46"/>
    </row>
    <row r="17" spans="1:13" s="3" customFormat="1">
      <c r="A17" s="46"/>
      <c r="B17" s="188" t="s">
        <v>635</v>
      </c>
      <c r="C17" s="7" t="s">
        <v>1468</v>
      </c>
      <c r="D17" s="8" t="s">
        <v>1112</v>
      </c>
      <c r="E17" s="9" t="s">
        <v>631</v>
      </c>
      <c r="F17" s="266" t="s">
        <v>2303</v>
      </c>
      <c r="G17" s="46"/>
      <c r="H17" s="26" t="s">
        <v>635</v>
      </c>
      <c r="I17" s="7" t="s">
        <v>2309</v>
      </c>
      <c r="J17" s="8" t="s">
        <v>1334</v>
      </c>
      <c r="K17" s="9" t="s">
        <v>631</v>
      </c>
      <c r="L17" s="270" t="s">
        <v>2315</v>
      </c>
      <c r="M17" s="46"/>
    </row>
    <row r="18" spans="1:13" s="3" customFormat="1">
      <c r="A18" s="46"/>
      <c r="B18" s="188" t="s">
        <v>636</v>
      </c>
      <c r="C18" s="7" t="s">
        <v>692</v>
      </c>
      <c r="D18" s="8" t="s">
        <v>1207</v>
      </c>
      <c r="E18" s="9" t="s">
        <v>631</v>
      </c>
      <c r="F18" s="266" t="s">
        <v>2304</v>
      </c>
      <c r="G18" s="46"/>
      <c r="H18" s="26" t="s">
        <v>636</v>
      </c>
      <c r="I18" s="7" t="s">
        <v>2310</v>
      </c>
      <c r="J18" s="8" t="s">
        <v>1282</v>
      </c>
      <c r="K18" s="9" t="s">
        <v>668</v>
      </c>
      <c r="L18" s="270" t="s">
        <v>2316</v>
      </c>
      <c r="M18" s="46"/>
    </row>
    <row r="19" spans="1:13" s="3" customFormat="1">
      <c r="A19" s="46"/>
      <c r="B19" s="188" t="s">
        <v>637</v>
      </c>
      <c r="C19" s="7" t="s">
        <v>1311</v>
      </c>
      <c r="D19" s="8" t="s">
        <v>2299</v>
      </c>
      <c r="E19" s="9" t="s">
        <v>663</v>
      </c>
      <c r="F19" s="266" t="s">
        <v>2305</v>
      </c>
      <c r="G19" s="46"/>
      <c r="H19" s="26" t="s">
        <v>637</v>
      </c>
      <c r="I19" s="7" t="s">
        <v>707</v>
      </c>
      <c r="J19" s="8" t="s">
        <v>2311</v>
      </c>
      <c r="K19" s="9" t="s">
        <v>663</v>
      </c>
      <c r="L19" s="270" t="s">
        <v>2317</v>
      </c>
      <c r="M19" s="46"/>
    </row>
    <row r="20" spans="1:13" s="3" customFormat="1" ht="12.75" thickBot="1">
      <c r="A20" s="46"/>
      <c r="B20" s="188" t="s">
        <v>638</v>
      </c>
      <c r="C20" s="7" t="s">
        <v>978</v>
      </c>
      <c r="D20" s="8" t="s">
        <v>691</v>
      </c>
      <c r="E20" s="9" t="s">
        <v>631</v>
      </c>
      <c r="F20" s="266" t="s">
        <v>2306</v>
      </c>
      <c r="G20" s="46"/>
      <c r="H20" s="26" t="s">
        <v>638</v>
      </c>
      <c r="I20" s="7" t="s">
        <v>984</v>
      </c>
      <c r="J20" s="8" t="s">
        <v>792</v>
      </c>
      <c r="K20" s="9" t="s">
        <v>679</v>
      </c>
      <c r="L20" s="270" t="s">
        <v>2318</v>
      </c>
      <c r="M20" s="46"/>
    </row>
    <row r="21" spans="1:13" s="3" customFormat="1" hidden="1">
      <c r="A21" s="46"/>
      <c r="B21" s="188"/>
      <c r="C21" s="7"/>
      <c r="D21" s="8"/>
      <c r="E21" s="9"/>
      <c r="F21" s="226"/>
      <c r="G21" s="46"/>
      <c r="H21" s="26"/>
      <c r="I21" s="7"/>
      <c r="J21" s="8"/>
      <c r="K21" s="9"/>
      <c r="L21" s="237"/>
      <c r="M21" s="46"/>
    </row>
    <row r="22" spans="1:13" s="3" customFormat="1" ht="12.75" hidden="1">
      <c r="A22" s="46"/>
      <c r="B22" s="6"/>
      <c r="C22" s="7"/>
      <c r="D22" s="20"/>
      <c r="E22" s="9"/>
      <c r="F22" s="226"/>
      <c r="G22" s="46"/>
      <c r="H22" s="26"/>
      <c r="I22" s="7"/>
      <c r="J22" s="8"/>
      <c r="K22" s="9"/>
      <c r="L22" s="237"/>
      <c r="M22" s="46"/>
    </row>
    <row r="23" spans="1:13" s="3" customFormat="1" ht="12.75" hidden="1">
      <c r="A23" s="46"/>
      <c r="B23" s="6"/>
      <c r="C23" s="7"/>
      <c r="D23" s="20"/>
      <c r="E23" s="9"/>
      <c r="F23" s="226"/>
      <c r="G23" s="46"/>
      <c r="H23" s="26"/>
      <c r="I23" s="7"/>
      <c r="J23" s="8"/>
      <c r="K23" s="9"/>
      <c r="L23" s="237"/>
      <c r="M23" s="46"/>
    </row>
    <row r="24" spans="1:13" s="3" customFormat="1" ht="12.75" hidden="1">
      <c r="A24" s="46"/>
      <c r="B24" s="6"/>
      <c r="C24" s="7"/>
      <c r="D24" s="20"/>
      <c r="E24" s="9"/>
      <c r="F24" s="226"/>
      <c r="G24" s="46"/>
      <c r="H24" s="26"/>
      <c r="I24" s="7"/>
      <c r="J24" s="8"/>
      <c r="K24" s="9"/>
      <c r="L24" s="237"/>
      <c r="M24" s="46"/>
    </row>
    <row r="25" spans="1:13" s="3" customFormat="1" ht="12.75" hidden="1">
      <c r="A25" s="46"/>
      <c r="B25" s="6"/>
      <c r="C25" s="7"/>
      <c r="D25" s="20"/>
      <c r="E25" s="9"/>
      <c r="F25" s="226"/>
      <c r="G25" s="46"/>
      <c r="H25" s="26"/>
      <c r="I25" s="7"/>
      <c r="J25" s="8"/>
      <c r="K25" s="9"/>
      <c r="L25" s="237"/>
      <c r="M25" s="46"/>
    </row>
    <row r="26" spans="1:13" s="3" customFormat="1" ht="12.75" hidden="1">
      <c r="A26" s="46"/>
      <c r="B26" s="6"/>
      <c r="C26" s="7"/>
      <c r="D26" s="20"/>
      <c r="E26" s="9"/>
      <c r="F26" s="226"/>
      <c r="G26" s="46"/>
      <c r="H26" s="26"/>
      <c r="I26" s="7"/>
      <c r="J26" s="8"/>
      <c r="K26" s="9"/>
      <c r="L26" s="237"/>
      <c r="M26" s="46"/>
    </row>
    <row r="27" spans="1:13" s="3" customFormat="1" ht="12.75" hidden="1">
      <c r="A27" s="46"/>
      <c r="B27" s="6"/>
      <c r="C27" s="7"/>
      <c r="D27" s="20"/>
      <c r="E27" s="9"/>
      <c r="F27" s="226"/>
      <c r="G27" s="46"/>
      <c r="H27" s="26"/>
      <c r="I27" s="7"/>
      <c r="J27" s="8"/>
      <c r="K27" s="9"/>
      <c r="L27" s="237"/>
      <c r="M27" s="46"/>
    </row>
    <row r="28" spans="1:13" s="3" customFormat="1" ht="12.75" hidden="1">
      <c r="A28" s="46"/>
      <c r="B28" s="6"/>
      <c r="C28" s="7"/>
      <c r="D28" s="21"/>
      <c r="E28" s="9"/>
      <c r="F28" s="226"/>
      <c r="G28" s="46"/>
      <c r="H28" s="26"/>
      <c r="I28" s="7"/>
      <c r="J28" s="7"/>
      <c r="K28" s="9"/>
      <c r="L28" s="237"/>
      <c r="M28" s="46"/>
    </row>
    <row r="29" spans="1:13" s="3" customFormat="1" ht="12.75" hidden="1">
      <c r="A29" s="46"/>
      <c r="B29" s="6"/>
      <c r="C29" s="7"/>
      <c r="D29" s="21"/>
      <c r="E29" s="9"/>
      <c r="F29" s="226"/>
      <c r="G29" s="46"/>
      <c r="H29" s="26"/>
      <c r="I29" s="7"/>
      <c r="J29" s="7"/>
      <c r="K29" s="9"/>
      <c r="L29" s="237"/>
      <c r="M29" s="46"/>
    </row>
    <row r="30" spans="1:13" s="3" customFormat="1" ht="12.75" hidden="1">
      <c r="A30" s="46"/>
      <c r="B30" s="6"/>
      <c r="C30" s="7"/>
      <c r="D30" s="21"/>
      <c r="E30" s="9"/>
      <c r="F30" s="226"/>
      <c r="G30" s="46"/>
      <c r="H30" s="26"/>
      <c r="I30" s="7"/>
      <c r="J30" s="7"/>
      <c r="K30" s="9"/>
      <c r="L30" s="237"/>
      <c r="M30" s="46"/>
    </row>
    <row r="31" spans="1:13" s="3" customFormat="1" ht="12.75" hidden="1">
      <c r="A31" s="46"/>
      <c r="B31" s="6"/>
      <c r="C31" s="7"/>
      <c r="D31" s="21"/>
      <c r="E31" s="9"/>
      <c r="F31" s="226"/>
      <c r="G31" s="46"/>
      <c r="H31" s="26"/>
      <c r="I31" s="7"/>
      <c r="J31" s="7"/>
      <c r="K31" s="9"/>
      <c r="L31" s="237"/>
      <c r="M31" s="46"/>
    </row>
    <row r="32" spans="1:13" s="3" customFormat="1" ht="12.75" hidden="1">
      <c r="A32" s="46"/>
      <c r="B32" s="6"/>
      <c r="C32" s="7"/>
      <c r="D32" s="21"/>
      <c r="E32" s="9"/>
      <c r="F32" s="226"/>
      <c r="G32" s="46"/>
      <c r="H32" s="26"/>
      <c r="I32" s="7"/>
      <c r="J32" s="7"/>
      <c r="K32" s="9"/>
      <c r="L32" s="237"/>
      <c r="M32" s="46"/>
    </row>
    <row r="33" spans="1:13" s="3" customFormat="1" ht="13.5" hidden="1" thickBot="1">
      <c r="A33" s="46"/>
      <c r="B33" s="19"/>
      <c r="C33" s="10"/>
      <c r="D33" s="22"/>
      <c r="E33" s="11"/>
      <c r="F33" s="227"/>
      <c r="G33" s="46"/>
      <c r="H33" s="26"/>
      <c r="I33" s="29"/>
      <c r="J33" s="29"/>
      <c r="K33" s="30"/>
      <c r="L33" s="238"/>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20</v>
      </c>
      <c r="G37" s="46"/>
      <c r="H37" s="926"/>
      <c r="I37" s="927"/>
      <c r="J37" s="32"/>
      <c r="K37" s="33" t="s">
        <v>647</v>
      </c>
      <c r="L37" s="34">
        <f>COUNTA(J39:J70)</f>
        <v>19</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1037</v>
      </c>
      <c r="D39" s="84" t="s">
        <v>1484</v>
      </c>
      <c r="E39" s="85" t="s">
        <v>753</v>
      </c>
      <c r="F39" s="263" t="s">
        <v>2331</v>
      </c>
      <c r="G39" s="46"/>
      <c r="H39" s="100" t="s">
        <v>632</v>
      </c>
      <c r="I39" s="83" t="s">
        <v>1116</v>
      </c>
      <c r="J39" s="84" t="s">
        <v>1541</v>
      </c>
      <c r="K39" s="85" t="s">
        <v>753</v>
      </c>
      <c r="L39" s="267" t="s">
        <v>2359</v>
      </c>
      <c r="M39" s="46"/>
    </row>
    <row r="40" spans="1:13" s="3" customFormat="1">
      <c r="A40" s="46"/>
      <c r="B40" s="87" t="s">
        <v>633</v>
      </c>
      <c r="C40" s="88" t="s">
        <v>975</v>
      </c>
      <c r="D40" s="89" t="s">
        <v>2320</v>
      </c>
      <c r="E40" s="90" t="s">
        <v>753</v>
      </c>
      <c r="F40" s="264" t="s">
        <v>2332</v>
      </c>
      <c r="G40" s="46"/>
      <c r="H40" s="102" t="s">
        <v>633</v>
      </c>
      <c r="I40" s="88" t="s">
        <v>2351</v>
      </c>
      <c r="J40" s="89" t="s">
        <v>2352</v>
      </c>
      <c r="K40" s="90" t="s">
        <v>665</v>
      </c>
      <c r="L40" s="268" t="s">
        <v>2360</v>
      </c>
      <c r="M40" s="46"/>
    </row>
    <row r="41" spans="1:13" s="3" customFormat="1">
      <c r="A41" s="46"/>
      <c r="B41" s="92" t="s">
        <v>634</v>
      </c>
      <c r="C41" s="93" t="s">
        <v>830</v>
      </c>
      <c r="D41" s="94" t="s">
        <v>1318</v>
      </c>
      <c r="E41" s="95" t="s">
        <v>631</v>
      </c>
      <c r="F41" s="265" t="s">
        <v>2333</v>
      </c>
      <c r="G41" s="46"/>
      <c r="H41" s="104" t="s">
        <v>634</v>
      </c>
      <c r="I41" s="93" t="s">
        <v>785</v>
      </c>
      <c r="J41" s="94" t="s">
        <v>784</v>
      </c>
      <c r="K41" s="95" t="s">
        <v>663</v>
      </c>
      <c r="L41" s="269" t="s">
        <v>2361</v>
      </c>
      <c r="M41" s="46"/>
    </row>
    <row r="42" spans="1:13" s="3" customFormat="1">
      <c r="A42" s="46"/>
      <c r="B42" s="6" t="s">
        <v>635</v>
      </c>
      <c r="C42" s="7" t="s">
        <v>1461</v>
      </c>
      <c r="D42" s="8" t="s">
        <v>1462</v>
      </c>
      <c r="E42" s="9" t="s">
        <v>944</v>
      </c>
      <c r="F42" s="266" t="s">
        <v>2334</v>
      </c>
      <c r="G42" s="46"/>
      <c r="H42" s="26" t="s">
        <v>635</v>
      </c>
      <c r="I42" s="7" t="s">
        <v>742</v>
      </c>
      <c r="J42" s="8" t="s">
        <v>792</v>
      </c>
      <c r="K42" s="9" t="s">
        <v>1675</v>
      </c>
      <c r="L42" s="270" t="s">
        <v>2362</v>
      </c>
      <c r="M42" s="46"/>
    </row>
    <row r="43" spans="1:13" s="3" customFormat="1">
      <c r="A43" s="46"/>
      <c r="B43" s="6" t="s">
        <v>636</v>
      </c>
      <c r="C43" s="7" t="s">
        <v>1308</v>
      </c>
      <c r="D43" s="8" t="s">
        <v>2321</v>
      </c>
      <c r="E43" s="9" t="s">
        <v>753</v>
      </c>
      <c r="F43" s="266" t="s">
        <v>2335</v>
      </c>
      <c r="G43" s="46"/>
      <c r="H43" s="26" t="s">
        <v>636</v>
      </c>
      <c r="I43" s="7" t="s">
        <v>666</v>
      </c>
      <c r="J43" s="8" t="s">
        <v>1306</v>
      </c>
      <c r="K43" s="9" t="s">
        <v>1675</v>
      </c>
      <c r="L43" s="270" t="s">
        <v>2363</v>
      </c>
      <c r="M43" s="46"/>
    </row>
    <row r="44" spans="1:13" s="3" customFormat="1">
      <c r="A44" s="46"/>
      <c r="B44" s="6" t="s">
        <v>637</v>
      </c>
      <c r="C44" s="7" t="s">
        <v>1308</v>
      </c>
      <c r="D44" s="8" t="s">
        <v>660</v>
      </c>
      <c r="E44" s="9" t="s">
        <v>631</v>
      </c>
      <c r="F44" s="266" t="s">
        <v>2336</v>
      </c>
      <c r="G44" s="46"/>
      <c r="H44" s="26" t="s">
        <v>637</v>
      </c>
      <c r="I44" s="7" t="s">
        <v>1172</v>
      </c>
      <c r="J44" s="8" t="s">
        <v>1302</v>
      </c>
      <c r="K44" s="9" t="s">
        <v>631</v>
      </c>
      <c r="L44" s="270" t="s">
        <v>2339</v>
      </c>
      <c r="M44" s="46"/>
    </row>
    <row r="45" spans="1:13" s="3" customFormat="1">
      <c r="A45" s="46"/>
      <c r="B45" s="6" t="s">
        <v>638</v>
      </c>
      <c r="C45" s="7" t="s">
        <v>689</v>
      </c>
      <c r="D45" s="8" t="s">
        <v>2322</v>
      </c>
      <c r="E45" s="9" t="s">
        <v>753</v>
      </c>
      <c r="F45" s="266" t="s">
        <v>2337</v>
      </c>
      <c r="G45" s="46"/>
      <c r="H45" s="26" t="s">
        <v>638</v>
      </c>
      <c r="I45" s="7" t="s">
        <v>711</v>
      </c>
      <c r="J45" s="8" t="s">
        <v>803</v>
      </c>
      <c r="K45" s="9" t="s">
        <v>665</v>
      </c>
      <c r="L45" s="270" t="s">
        <v>2364</v>
      </c>
      <c r="M45" s="46"/>
    </row>
    <row r="46" spans="1:13" s="3" customFormat="1">
      <c r="A46" s="46"/>
      <c r="B46" s="6" t="s">
        <v>639</v>
      </c>
      <c r="C46" s="7" t="s">
        <v>755</v>
      </c>
      <c r="D46" s="8" t="s">
        <v>760</v>
      </c>
      <c r="E46" s="9" t="s">
        <v>1675</v>
      </c>
      <c r="F46" s="266" t="s">
        <v>2338</v>
      </c>
      <c r="G46" s="46"/>
      <c r="H46" s="26" t="s">
        <v>639</v>
      </c>
      <c r="I46" s="7" t="s">
        <v>710</v>
      </c>
      <c r="J46" s="8" t="s">
        <v>2353</v>
      </c>
      <c r="K46" s="9" t="s">
        <v>631</v>
      </c>
      <c r="L46" s="270" t="s">
        <v>2365</v>
      </c>
      <c r="M46" s="46"/>
    </row>
    <row r="47" spans="1:13" s="3" customFormat="1">
      <c r="A47" s="46"/>
      <c r="B47" s="6" t="s">
        <v>640</v>
      </c>
      <c r="C47" s="7" t="s">
        <v>2323</v>
      </c>
      <c r="D47" s="8" t="s">
        <v>2324</v>
      </c>
      <c r="E47" s="9" t="s">
        <v>753</v>
      </c>
      <c r="F47" s="266" t="s">
        <v>2339</v>
      </c>
      <c r="G47" s="46"/>
      <c r="H47" s="26" t="s">
        <v>640</v>
      </c>
      <c r="I47" s="7" t="s">
        <v>2354</v>
      </c>
      <c r="J47" s="8" t="s">
        <v>2355</v>
      </c>
      <c r="K47" s="9" t="s">
        <v>631</v>
      </c>
      <c r="L47" s="270" t="s">
        <v>2366</v>
      </c>
      <c r="M47" s="46"/>
    </row>
    <row r="48" spans="1:13" s="3" customFormat="1">
      <c r="A48" s="46"/>
      <c r="B48" s="6" t="s">
        <v>641</v>
      </c>
      <c r="C48" s="7" t="s">
        <v>1169</v>
      </c>
      <c r="D48" s="8" t="s">
        <v>2298</v>
      </c>
      <c r="E48" s="9" t="s">
        <v>663</v>
      </c>
      <c r="F48" s="266" t="s">
        <v>2340</v>
      </c>
      <c r="G48" s="46"/>
      <c r="H48" s="26" t="s">
        <v>641</v>
      </c>
      <c r="I48" s="7" t="s">
        <v>1172</v>
      </c>
      <c r="J48" s="8" t="s">
        <v>2356</v>
      </c>
      <c r="K48" s="9" t="s">
        <v>631</v>
      </c>
      <c r="L48" s="270" t="s">
        <v>2367</v>
      </c>
      <c r="M48" s="46"/>
    </row>
    <row r="49" spans="1:13" s="3" customFormat="1">
      <c r="A49" s="46"/>
      <c r="B49" s="6" t="s">
        <v>642</v>
      </c>
      <c r="C49" s="7" t="s">
        <v>629</v>
      </c>
      <c r="D49" s="8" t="s">
        <v>2325</v>
      </c>
      <c r="E49" s="9" t="s">
        <v>753</v>
      </c>
      <c r="F49" s="266" t="s">
        <v>2341</v>
      </c>
      <c r="G49" s="46"/>
      <c r="H49" s="26" t="s">
        <v>642</v>
      </c>
      <c r="I49" s="7" t="s">
        <v>669</v>
      </c>
      <c r="J49" s="8" t="s">
        <v>705</v>
      </c>
      <c r="K49" s="9" t="s">
        <v>665</v>
      </c>
      <c r="L49" s="270" t="s">
        <v>2368</v>
      </c>
      <c r="M49" s="46"/>
    </row>
    <row r="50" spans="1:13" s="3" customFormat="1">
      <c r="A50" s="46"/>
      <c r="B50" s="6" t="s">
        <v>643</v>
      </c>
      <c r="C50" s="7" t="s">
        <v>1405</v>
      </c>
      <c r="D50" s="8" t="s">
        <v>760</v>
      </c>
      <c r="E50" s="9" t="s">
        <v>665</v>
      </c>
      <c r="F50" s="266" t="s">
        <v>2342</v>
      </c>
      <c r="G50" s="46"/>
      <c r="H50" s="26" t="s">
        <v>643</v>
      </c>
      <c r="I50" s="7" t="s">
        <v>819</v>
      </c>
      <c r="J50" s="8" t="s">
        <v>803</v>
      </c>
      <c r="K50" s="9" t="s">
        <v>631</v>
      </c>
      <c r="L50" s="270" t="s">
        <v>2369</v>
      </c>
      <c r="M50" s="46"/>
    </row>
    <row r="51" spans="1:13" s="3" customFormat="1">
      <c r="A51" s="46"/>
      <c r="B51" s="6" t="s">
        <v>644</v>
      </c>
      <c r="C51" s="7" t="s">
        <v>2326</v>
      </c>
      <c r="D51" s="8" t="s">
        <v>977</v>
      </c>
      <c r="E51" s="9" t="s">
        <v>631</v>
      </c>
      <c r="F51" s="266" t="s">
        <v>2343</v>
      </c>
      <c r="G51" s="46"/>
      <c r="H51" s="26" t="s">
        <v>644</v>
      </c>
      <c r="I51" s="7" t="s">
        <v>1116</v>
      </c>
      <c r="J51" s="8" t="s">
        <v>1470</v>
      </c>
      <c r="K51" s="9" t="s">
        <v>631</v>
      </c>
      <c r="L51" s="270" t="s">
        <v>2370</v>
      </c>
      <c r="M51" s="46"/>
    </row>
    <row r="52" spans="1:13" s="3" customFormat="1">
      <c r="A52" s="46"/>
      <c r="B52" s="6" t="s">
        <v>645</v>
      </c>
      <c r="C52" s="7" t="s">
        <v>763</v>
      </c>
      <c r="D52" s="8" t="s">
        <v>2299</v>
      </c>
      <c r="E52" s="9" t="s">
        <v>2330</v>
      </c>
      <c r="F52" s="266" t="s">
        <v>2344</v>
      </c>
      <c r="G52" s="46"/>
      <c r="H52" s="26" t="s">
        <v>645</v>
      </c>
      <c r="I52" s="7" t="s">
        <v>669</v>
      </c>
      <c r="J52" s="8" t="s">
        <v>2357</v>
      </c>
      <c r="K52" s="9" t="s">
        <v>753</v>
      </c>
      <c r="L52" s="270" t="s">
        <v>2371</v>
      </c>
      <c r="M52" s="46"/>
    </row>
    <row r="53" spans="1:13" s="3" customFormat="1">
      <c r="A53" s="46"/>
      <c r="B53" s="6" t="s">
        <v>648</v>
      </c>
      <c r="C53" s="7" t="s">
        <v>978</v>
      </c>
      <c r="D53" s="8" t="s">
        <v>2327</v>
      </c>
      <c r="E53" s="9" t="s">
        <v>665</v>
      </c>
      <c r="F53" s="266" t="s">
        <v>2345</v>
      </c>
      <c r="G53" s="46"/>
      <c r="H53" s="26" t="s">
        <v>648</v>
      </c>
      <c r="I53" s="7" t="s">
        <v>963</v>
      </c>
      <c r="J53" s="8" t="s">
        <v>2358</v>
      </c>
      <c r="K53" s="9" t="s">
        <v>816</v>
      </c>
      <c r="L53" s="270" t="s">
        <v>2372</v>
      </c>
      <c r="M53" s="46"/>
    </row>
    <row r="54" spans="1:13" s="3" customFormat="1">
      <c r="A54" s="46"/>
      <c r="B54" s="6" t="s">
        <v>649</v>
      </c>
      <c r="C54" s="7" t="s">
        <v>1377</v>
      </c>
      <c r="D54" s="8" t="s">
        <v>2328</v>
      </c>
      <c r="E54" s="9" t="s">
        <v>631</v>
      </c>
      <c r="F54" s="266" t="s">
        <v>2346</v>
      </c>
      <c r="G54" s="46"/>
      <c r="H54" s="26" t="s">
        <v>649</v>
      </c>
      <c r="I54" s="7" t="s">
        <v>785</v>
      </c>
      <c r="J54" s="8" t="s">
        <v>811</v>
      </c>
      <c r="K54" s="9" t="s">
        <v>631</v>
      </c>
      <c r="L54" s="270" t="s">
        <v>2373</v>
      </c>
      <c r="M54" s="46"/>
    </row>
    <row r="55" spans="1:13" s="3" customFormat="1">
      <c r="A55" s="46"/>
      <c r="B55" s="6" t="s">
        <v>650</v>
      </c>
      <c r="C55" s="7" t="s">
        <v>629</v>
      </c>
      <c r="D55" s="8" t="s">
        <v>2329</v>
      </c>
      <c r="E55" s="9" t="s">
        <v>1675</v>
      </c>
      <c r="F55" s="266" t="s">
        <v>2347</v>
      </c>
      <c r="G55" s="46"/>
      <c r="H55" s="26" t="s">
        <v>650</v>
      </c>
      <c r="I55" s="7" t="s">
        <v>707</v>
      </c>
      <c r="J55" s="8" t="s">
        <v>1334</v>
      </c>
      <c r="K55" s="9" t="s">
        <v>631</v>
      </c>
      <c r="L55" s="270" t="s">
        <v>2374</v>
      </c>
      <c r="M55" s="46"/>
    </row>
    <row r="56" spans="1:13" s="3" customFormat="1">
      <c r="A56" s="46"/>
      <c r="B56" s="6" t="s">
        <v>651</v>
      </c>
      <c r="C56" s="7" t="s">
        <v>689</v>
      </c>
      <c r="D56" s="8" t="s">
        <v>1110</v>
      </c>
      <c r="E56" s="9" t="s">
        <v>665</v>
      </c>
      <c r="F56" s="266" t="s">
        <v>2348</v>
      </c>
      <c r="G56" s="46"/>
      <c r="H56" s="26" t="s">
        <v>651</v>
      </c>
      <c r="I56" s="7" t="s">
        <v>1116</v>
      </c>
      <c r="J56" s="8" t="s">
        <v>821</v>
      </c>
      <c r="K56" s="9" t="s">
        <v>631</v>
      </c>
      <c r="L56" s="270" t="s">
        <v>2350</v>
      </c>
      <c r="M56" s="46"/>
    </row>
    <row r="57" spans="1:13" s="3" customFormat="1">
      <c r="A57" s="46"/>
      <c r="B57" s="6" t="s">
        <v>652</v>
      </c>
      <c r="C57" s="7" t="s">
        <v>857</v>
      </c>
      <c r="D57" s="8" t="s">
        <v>686</v>
      </c>
      <c r="E57" s="9" t="s">
        <v>631</v>
      </c>
      <c r="F57" s="266" t="s">
        <v>2349</v>
      </c>
      <c r="G57" s="46"/>
      <c r="H57" s="26" t="s">
        <v>652</v>
      </c>
      <c r="I57" s="7" t="s">
        <v>1117</v>
      </c>
      <c r="J57" s="8" t="s">
        <v>1334</v>
      </c>
      <c r="K57" s="9" t="s">
        <v>631</v>
      </c>
      <c r="L57" s="270" t="s">
        <v>2375</v>
      </c>
      <c r="M57" s="46"/>
    </row>
    <row r="58" spans="1:13" s="3" customFormat="1" ht="12.75" thickBot="1">
      <c r="A58" s="46"/>
      <c r="B58" s="6" t="s">
        <v>653</v>
      </c>
      <c r="C58" s="7" t="s">
        <v>833</v>
      </c>
      <c r="D58" s="8" t="s">
        <v>1110</v>
      </c>
      <c r="E58" s="9" t="s">
        <v>631</v>
      </c>
      <c r="F58" s="266" t="s">
        <v>2350</v>
      </c>
      <c r="G58" s="46"/>
      <c r="H58" s="26"/>
      <c r="I58" s="7"/>
      <c r="J58" s="8"/>
      <c r="K58" s="9"/>
      <c r="L58" s="270"/>
      <c r="M58" s="46"/>
    </row>
    <row r="59" spans="1:13" s="3" customFormat="1" hidden="1">
      <c r="A59" s="46"/>
      <c r="B59" s="6"/>
      <c r="C59" s="7"/>
      <c r="D59" s="8"/>
      <c r="E59" s="9"/>
      <c r="F59" s="226"/>
      <c r="G59" s="46"/>
      <c r="H59" s="26"/>
      <c r="I59" s="7"/>
      <c r="J59" s="8"/>
      <c r="K59" s="9"/>
      <c r="L59" s="237"/>
      <c r="M59" s="46"/>
    </row>
    <row r="60" spans="1:13" s="3" customFormat="1" ht="12.75" hidden="1" thickBot="1">
      <c r="A60" s="46"/>
      <c r="B60" s="6"/>
      <c r="C60" s="7"/>
      <c r="D60" s="8"/>
      <c r="E60" s="9"/>
      <c r="F60" s="226"/>
      <c r="G60" s="46"/>
      <c r="H60" s="26"/>
      <c r="I60" s="7"/>
      <c r="J60" s="8"/>
      <c r="K60" s="9"/>
      <c r="L60" s="237"/>
      <c r="M60" s="46"/>
    </row>
    <row r="61" spans="1:13" s="3" customFormat="1" hidden="1">
      <c r="A61" s="46"/>
      <c r="B61" s="6"/>
      <c r="C61" s="7"/>
      <c r="D61" s="8"/>
      <c r="E61" s="9"/>
      <c r="F61" s="226"/>
      <c r="G61" s="46"/>
      <c r="H61" s="26"/>
      <c r="I61" s="7"/>
      <c r="J61" s="8"/>
      <c r="K61" s="9"/>
      <c r="L61" s="237"/>
      <c r="M61" s="46"/>
    </row>
    <row r="62" spans="1:13" s="3" customFormat="1" hidden="1">
      <c r="A62" s="46"/>
      <c r="B62" s="6"/>
      <c r="C62" s="7"/>
      <c r="D62" s="8"/>
      <c r="E62" s="9"/>
      <c r="F62" s="226"/>
      <c r="G62" s="46"/>
      <c r="H62" s="26"/>
      <c r="I62" s="7"/>
      <c r="J62" s="8"/>
      <c r="K62" s="9"/>
      <c r="L62" s="237"/>
      <c r="M62" s="46"/>
    </row>
    <row r="63" spans="1:13" s="3" customFormat="1" hidden="1">
      <c r="A63" s="46"/>
      <c r="B63" s="6"/>
      <c r="C63" s="7"/>
      <c r="D63" s="8"/>
      <c r="E63" s="9"/>
      <c r="F63" s="226"/>
      <c r="G63" s="46"/>
      <c r="H63" s="26"/>
      <c r="I63" s="7"/>
      <c r="J63" s="8"/>
      <c r="K63" s="9"/>
      <c r="L63" s="237"/>
      <c r="M63" s="46"/>
    </row>
    <row r="64" spans="1:13" s="3" customFormat="1" hidden="1">
      <c r="A64" s="46"/>
      <c r="B64" s="6"/>
      <c r="C64" s="7"/>
      <c r="D64" s="8"/>
      <c r="E64" s="9"/>
      <c r="F64" s="226"/>
      <c r="G64" s="46"/>
      <c r="H64" s="26"/>
      <c r="I64" s="7"/>
      <c r="J64" s="8"/>
      <c r="K64" s="9"/>
      <c r="L64" s="237"/>
      <c r="M64" s="46"/>
    </row>
    <row r="65" spans="1:13" s="3" customFormat="1" hidden="1">
      <c r="A65" s="46"/>
      <c r="B65" s="6"/>
      <c r="C65" s="7"/>
      <c r="D65" s="8"/>
      <c r="E65" s="9"/>
      <c r="F65" s="226"/>
      <c r="G65" s="46"/>
      <c r="H65" s="26"/>
      <c r="I65" s="7"/>
      <c r="J65" s="8"/>
      <c r="K65" s="9"/>
      <c r="L65" s="237"/>
      <c r="M65" s="46"/>
    </row>
    <row r="66" spans="1:13" s="3" customFormat="1" hidden="1">
      <c r="A66" s="46"/>
      <c r="B66" s="6"/>
      <c r="C66" s="7"/>
      <c r="D66" s="8"/>
      <c r="E66" s="9"/>
      <c r="F66" s="226"/>
      <c r="G66" s="46"/>
      <c r="H66" s="26"/>
      <c r="I66" s="7"/>
      <c r="J66" s="8"/>
      <c r="K66" s="9"/>
      <c r="L66" s="237"/>
      <c r="M66" s="46"/>
    </row>
    <row r="67" spans="1:13" s="3" customFormat="1" hidden="1">
      <c r="A67" s="46"/>
      <c r="B67" s="6"/>
      <c r="C67" s="7"/>
      <c r="D67" s="8"/>
      <c r="E67" s="9"/>
      <c r="F67" s="226"/>
      <c r="G67" s="46"/>
      <c r="H67" s="26"/>
      <c r="I67" s="7"/>
      <c r="J67" s="8"/>
      <c r="K67" s="9"/>
      <c r="L67" s="237"/>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24</v>
      </c>
      <c r="G74" s="46"/>
      <c r="H74" s="900"/>
      <c r="I74" s="901"/>
      <c r="J74" s="32"/>
      <c r="K74" s="33" t="s">
        <v>647</v>
      </c>
      <c r="L74" s="34">
        <f>COUNTA(J76:J115)</f>
        <v>22</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1089</v>
      </c>
      <c r="D76" s="84" t="s">
        <v>977</v>
      </c>
      <c r="E76" s="85" t="s">
        <v>663</v>
      </c>
      <c r="F76" s="263" t="s">
        <v>2384</v>
      </c>
      <c r="G76" s="46"/>
      <c r="H76" s="100" t="s">
        <v>632</v>
      </c>
      <c r="I76" s="83" t="s">
        <v>666</v>
      </c>
      <c r="J76" s="84" t="s">
        <v>2406</v>
      </c>
      <c r="K76" s="85" t="s">
        <v>753</v>
      </c>
      <c r="L76" s="267" t="s">
        <v>2418</v>
      </c>
      <c r="M76" s="46"/>
    </row>
    <row r="77" spans="1:13" s="3" customFormat="1">
      <c r="A77" s="46"/>
      <c r="B77" s="87" t="s">
        <v>633</v>
      </c>
      <c r="C77" s="88" t="s">
        <v>682</v>
      </c>
      <c r="D77" s="89" t="s">
        <v>1209</v>
      </c>
      <c r="E77" s="90" t="s">
        <v>753</v>
      </c>
      <c r="F77" s="264" t="s">
        <v>2385</v>
      </c>
      <c r="G77" s="46"/>
      <c r="H77" s="102" t="s">
        <v>633</v>
      </c>
      <c r="I77" s="88" t="s">
        <v>673</v>
      </c>
      <c r="J77" s="89" t="s">
        <v>1504</v>
      </c>
      <c r="K77" s="90" t="s">
        <v>753</v>
      </c>
      <c r="L77" s="268" t="s">
        <v>2419</v>
      </c>
      <c r="M77" s="46"/>
    </row>
    <row r="78" spans="1:13" s="3" customFormat="1">
      <c r="A78" s="46"/>
      <c r="B78" s="92" t="s">
        <v>634</v>
      </c>
      <c r="C78" s="93" t="s">
        <v>1315</v>
      </c>
      <c r="D78" s="94" t="s">
        <v>1316</v>
      </c>
      <c r="E78" s="95" t="s">
        <v>753</v>
      </c>
      <c r="F78" s="265" t="s">
        <v>2386</v>
      </c>
      <c r="G78" s="46"/>
      <c r="H78" s="104" t="s">
        <v>634</v>
      </c>
      <c r="I78" s="93" t="s">
        <v>1116</v>
      </c>
      <c r="J78" s="94" t="s">
        <v>1500</v>
      </c>
      <c r="K78" s="95" t="s">
        <v>753</v>
      </c>
      <c r="L78" s="269" t="s">
        <v>2420</v>
      </c>
      <c r="M78" s="46"/>
    </row>
    <row r="79" spans="1:13" s="3" customFormat="1">
      <c r="A79" s="46"/>
      <c r="B79" s="6" t="s">
        <v>635</v>
      </c>
      <c r="C79" s="7" t="s">
        <v>1087</v>
      </c>
      <c r="D79" s="8" t="s">
        <v>1088</v>
      </c>
      <c r="E79" s="9" t="s">
        <v>659</v>
      </c>
      <c r="F79" s="266" t="s">
        <v>2387</v>
      </c>
      <c r="G79" s="46"/>
      <c r="H79" s="26" t="s">
        <v>635</v>
      </c>
      <c r="I79" s="7" t="s">
        <v>785</v>
      </c>
      <c r="J79" s="8" t="s">
        <v>2406</v>
      </c>
      <c r="K79" s="9" t="s">
        <v>753</v>
      </c>
      <c r="L79" s="270" t="s">
        <v>2421</v>
      </c>
      <c r="M79" s="46"/>
    </row>
    <row r="80" spans="1:13" s="3" customFormat="1">
      <c r="A80" s="46"/>
      <c r="B80" s="6" t="s">
        <v>636</v>
      </c>
      <c r="C80" s="7" t="s">
        <v>763</v>
      </c>
      <c r="D80" s="8" t="s">
        <v>2376</v>
      </c>
      <c r="E80" s="9" t="s">
        <v>663</v>
      </c>
      <c r="F80" s="266" t="s">
        <v>2388</v>
      </c>
      <c r="G80" s="46"/>
      <c r="H80" s="26" t="s">
        <v>636</v>
      </c>
      <c r="I80" s="7" t="s">
        <v>666</v>
      </c>
      <c r="J80" s="8" t="s">
        <v>2407</v>
      </c>
      <c r="K80" s="9" t="s">
        <v>668</v>
      </c>
      <c r="L80" s="270" t="s">
        <v>2422</v>
      </c>
      <c r="M80" s="46"/>
    </row>
    <row r="81" spans="1:13" s="3" customFormat="1">
      <c r="A81" s="46"/>
      <c r="B81" s="6" t="s">
        <v>637</v>
      </c>
      <c r="C81" s="7" t="s">
        <v>1087</v>
      </c>
      <c r="D81" s="8" t="s">
        <v>2623</v>
      </c>
      <c r="E81" s="9" t="s">
        <v>663</v>
      </c>
      <c r="F81" s="266" t="s">
        <v>2359</v>
      </c>
      <c r="G81" s="46"/>
      <c r="H81" s="26" t="s">
        <v>637</v>
      </c>
      <c r="I81" s="7" t="s">
        <v>731</v>
      </c>
      <c r="J81" s="8" t="s">
        <v>705</v>
      </c>
      <c r="K81" s="9" t="s">
        <v>665</v>
      </c>
      <c r="L81" s="270" t="s">
        <v>2423</v>
      </c>
      <c r="M81" s="46"/>
    </row>
    <row r="82" spans="1:13" s="3" customFormat="1">
      <c r="A82" s="46"/>
      <c r="B82" s="6" t="s">
        <v>638</v>
      </c>
      <c r="C82" s="7" t="s">
        <v>1309</v>
      </c>
      <c r="D82" s="8" t="s">
        <v>2377</v>
      </c>
      <c r="E82" s="9" t="s">
        <v>753</v>
      </c>
      <c r="F82" s="266" t="s">
        <v>2389</v>
      </c>
      <c r="G82" s="46"/>
      <c r="H82" s="26" t="s">
        <v>638</v>
      </c>
      <c r="I82" s="7" t="s">
        <v>963</v>
      </c>
      <c r="J82" s="8" t="s">
        <v>964</v>
      </c>
      <c r="K82" s="9" t="s">
        <v>631</v>
      </c>
      <c r="L82" s="270" t="s">
        <v>2424</v>
      </c>
      <c r="M82" s="46"/>
    </row>
    <row r="83" spans="1:13" s="3" customFormat="1">
      <c r="A83" s="46"/>
      <c r="B83" s="6" t="s">
        <v>639</v>
      </c>
      <c r="C83" s="7" t="s">
        <v>1308</v>
      </c>
      <c r="D83" s="8" t="s">
        <v>1462</v>
      </c>
      <c r="E83" s="9" t="s">
        <v>944</v>
      </c>
      <c r="F83" s="266" t="s">
        <v>2390</v>
      </c>
      <c r="G83" s="46"/>
      <c r="H83" s="26" t="s">
        <v>639</v>
      </c>
      <c r="I83" s="7" t="s">
        <v>793</v>
      </c>
      <c r="J83" s="8" t="s">
        <v>2408</v>
      </c>
      <c r="K83" s="9" t="s">
        <v>753</v>
      </c>
      <c r="L83" s="270" t="s">
        <v>2425</v>
      </c>
      <c r="M83" s="46"/>
    </row>
    <row r="84" spans="1:13" s="3" customFormat="1">
      <c r="A84" s="46"/>
      <c r="B84" s="6" t="s">
        <v>640</v>
      </c>
      <c r="C84" s="7" t="s">
        <v>1317</v>
      </c>
      <c r="D84" s="8" t="s">
        <v>1318</v>
      </c>
      <c r="E84" s="9" t="s">
        <v>2405</v>
      </c>
      <c r="F84" s="266" t="s">
        <v>2391</v>
      </c>
      <c r="G84" s="46"/>
      <c r="H84" s="26" t="s">
        <v>640</v>
      </c>
      <c r="I84" s="7" t="s">
        <v>707</v>
      </c>
      <c r="J84" s="8" t="s">
        <v>2409</v>
      </c>
      <c r="K84" s="9" t="s">
        <v>2440</v>
      </c>
      <c r="L84" s="270" t="s">
        <v>2426</v>
      </c>
      <c r="M84" s="46"/>
    </row>
    <row r="85" spans="1:13" s="3" customFormat="1">
      <c r="A85" s="46"/>
      <c r="B85" s="6" t="s">
        <v>641</v>
      </c>
      <c r="C85" s="7" t="s">
        <v>682</v>
      </c>
      <c r="D85" s="8" t="s">
        <v>2378</v>
      </c>
      <c r="E85" s="9" t="s">
        <v>2405</v>
      </c>
      <c r="F85" s="266" t="s">
        <v>2392</v>
      </c>
      <c r="G85" s="46"/>
      <c r="H85" s="26" t="s">
        <v>641</v>
      </c>
      <c r="I85" s="7" t="s">
        <v>785</v>
      </c>
      <c r="J85" s="8" t="s">
        <v>964</v>
      </c>
      <c r="K85" s="9" t="s">
        <v>631</v>
      </c>
      <c r="L85" s="270" t="s">
        <v>2427</v>
      </c>
      <c r="M85" s="46"/>
    </row>
    <row r="86" spans="1:13" s="3" customFormat="1">
      <c r="A86" s="46"/>
      <c r="B86" s="6" t="s">
        <v>642</v>
      </c>
      <c r="C86" s="7" t="s">
        <v>680</v>
      </c>
      <c r="D86" s="8" t="s">
        <v>691</v>
      </c>
      <c r="E86" s="9" t="s">
        <v>2405</v>
      </c>
      <c r="F86" s="266" t="s">
        <v>2393</v>
      </c>
      <c r="G86" s="46"/>
      <c r="H86" s="26" t="s">
        <v>642</v>
      </c>
      <c r="I86" s="7" t="s">
        <v>2411</v>
      </c>
      <c r="J86" s="8" t="s">
        <v>1513</v>
      </c>
      <c r="K86" s="9" t="s">
        <v>659</v>
      </c>
      <c r="L86" s="270" t="s">
        <v>2428</v>
      </c>
      <c r="M86" s="46"/>
    </row>
    <row r="87" spans="1:13" s="3" customFormat="1">
      <c r="A87" s="46"/>
      <c r="B87" s="6" t="s">
        <v>643</v>
      </c>
      <c r="C87" s="7" t="s">
        <v>1169</v>
      </c>
      <c r="D87" s="8" t="s">
        <v>760</v>
      </c>
      <c r="E87" s="9" t="s">
        <v>665</v>
      </c>
      <c r="F87" s="266" t="s">
        <v>2394</v>
      </c>
      <c r="G87" s="46"/>
      <c r="H87" s="26" t="s">
        <v>643</v>
      </c>
      <c r="I87" s="7" t="s">
        <v>963</v>
      </c>
      <c r="J87" s="8" t="s">
        <v>2412</v>
      </c>
      <c r="K87" s="9" t="s">
        <v>665</v>
      </c>
      <c r="L87" s="270" t="s">
        <v>2429</v>
      </c>
      <c r="M87" s="46"/>
    </row>
    <row r="88" spans="1:13" s="3" customFormat="1">
      <c r="A88" s="46"/>
      <c r="B88" s="6" t="s">
        <v>644</v>
      </c>
      <c r="C88" s="7" t="s">
        <v>978</v>
      </c>
      <c r="D88" s="8" t="s">
        <v>1464</v>
      </c>
      <c r="E88" s="9" t="s">
        <v>2405</v>
      </c>
      <c r="F88" s="266" t="s">
        <v>2395</v>
      </c>
      <c r="G88" s="46"/>
      <c r="H88" s="26" t="s">
        <v>644</v>
      </c>
      <c r="I88" s="7" t="s">
        <v>2413</v>
      </c>
      <c r="J88" s="8" t="s">
        <v>2414</v>
      </c>
      <c r="K88" s="9" t="s">
        <v>631</v>
      </c>
      <c r="L88" s="270" t="s">
        <v>2430</v>
      </c>
      <c r="M88" s="46"/>
    </row>
    <row r="89" spans="1:13" s="3" customFormat="1">
      <c r="A89" s="46"/>
      <c r="B89" s="6" t="s">
        <v>645</v>
      </c>
      <c r="C89" s="7" t="s">
        <v>747</v>
      </c>
      <c r="D89" s="8" t="s">
        <v>2379</v>
      </c>
      <c r="E89" s="9" t="s">
        <v>802</v>
      </c>
      <c r="F89" s="266" t="s">
        <v>2396</v>
      </c>
      <c r="G89" s="46"/>
      <c r="H89" s="26" t="s">
        <v>645</v>
      </c>
      <c r="I89" s="7" t="s">
        <v>673</v>
      </c>
      <c r="J89" s="8" t="s">
        <v>2415</v>
      </c>
      <c r="K89" s="9" t="s">
        <v>753</v>
      </c>
      <c r="L89" s="270" t="s">
        <v>2431</v>
      </c>
      <c r="M89" s="46"/>
    </row>
    <row r="90" spans="1:13" s="3" customFormat="1">
      <c r="A90" s="46"/>
      <c r="B90" s="6" t="s">
        <v>648</v>
      </c>
      <c r="C90" s="7" t="s">
        <v>1111</v>
      </c>
      <c r="D90" s="8" t="s">
        <v>1112</v>
      </c>
      <c r="E90" s="9" t="s">
        <v>2405</v>
      </c>
      <c r="F90" s="266" t="s">
        <v>2397</v>
      </c>
      <c r="G90" s="46"/>
      <c r="H90" s="26" t="s">
        <v>648</v>
      </c>
      <c r="I90" s="7" t="s">
        <v>1123</v>
      </c>
      <c r="J90" s="8" t="s">
        <v>1070</v>
      </c>
      <c r="K90" s="9" t="s">
        <v>753</v>
      </c>
      <c r="L90" s="270" t="s">
        <v>2432</v>
      </c>
      <c r="M90" s="46"/>
    </row>
    <row r="91" spans="1:13" s="3" customFormat="1">
      <c r="A91" s="46"/>
      <c r="B91" s="6" t="s">
        <v>649</v>
      </c>
      <c r="C91" s="7" t="s">
        <v>1204</v>
      </c>
      <c r="D91" s="8" t="s">
        <v>1559</v>
      </c>
      <c r="E91" s="9" t="s">
        <v>2405</v>
      </c>
      <c r="F91" s="266" t="s">
        <v>2398</v>
      </c>
      <c r="G91" s="46"/>
      <c r="H91" s="26" t="s">
        <v>649</v>
      </c>
      <c r="I91" s="7" t="s">
        <v>864</v>
      </c>
      <c r="J91" s="8" t="s">
        <v>1070</v>
      </c>
      <c r="K91" s="9" t="s">
        <v>753</v>
      </c>
      <c r="L91" s="270" t="s">
        <v>2433</v>
      </c>
      <c r="M91" s="46"/>
    </row>
    <row r="92" spans="1:13" s="3" customFormat="1">
      <c r="A92" s="46"/>
      <c r="B92" s="6" t="s">
        <v>650</v>
      </c>
      <c r="C92" s="7" t="s">
        <v>1324</v>
      </c>
      <c r="D92" s="8" t="s">
        <v>2297</v>
      </c>
      <c r="E92" s="9" t="s">
        <v>944</v>
      </c>
      <c r="F92" s="266" t="s">
        <v>2399</v>
      </c>
      <c r="G92" s="46"/>
      <c r="H92" s="26" t="s">
        <v>650</v>
      </c>
      <c r="I92" s="7" t="s">
        <v>1121</v>
      </c>
      <c r="J92" s="8" t="s">
        <v>672</v>
      </c>
      <c r="K92" s="9" t="s">
        <v>631</v>
      </c>
      <c r="L92" s="270" t="s">
        <v>2434</v>
      </c>
      <c r="M92" s="46"/>
    </row>
    <row r="93" spans="1:13" s="3" customFormat="1">
      <c r="A93" s="46"/>
      <c r="B93" s="6" t="s">
        <v>651</v>
      </c>
      <c r="C93" s="7" t="s">
        <v>2380</v>
      </c>
      <c r="D93" s="8" t="s">
        <v>2622</v>
      </c>
      <c r="E93" s="9" t="s">
        <v>2405</v>
      </c>
      <c r="F93" s="266" t="s">
        <v>2400</v>
      </c>
      <c r="G93" s="46"/>
      <c r="H93" s="26" t="s">
        <v>651</v>
      </c>
      <c r="I93" s="7" t="s">
        <v>710</v>
      </c>
      <c r="J93" s="8" t="s">
        <v>874</v>
      </c>
      <c r="K93" s="9" t="s">
        <v>2441</v>
      </c>
      <c r="L93" s="270" t="s">
        <v>2435</v>
      </c>
      <c r="M93" s="46"/>
    </row>
    <row r="94" spans="1:13" s="3" customFormat="1">
      <c r="A94" s="46"/>
      <c r="B94" s="6" t="s">
        <v>652</v>
      </c>
      <c r="C94" s="7" t="s">
        <v>833</v>
      </c>
      <c r="D94" s="8" t="s">
        <v>2381</v>
      </c>
      <c r="E94" s="9" t="s">
        <v>665</v>
      </c>
      <c r="F94" s="266" t="s">
        <v>2365</v>
      </c>
      <c r="G94" s="46"/>
      <c r="H94" s="26" t="s">
        <v>652</v>
      </c>
      <c r="I94" s="7" t="s">
        <v>669</v>
      </c>
      <c r="J94" s="8" t="s">
        <v>2416</v>
      </c>
      <c r="K94" s="9" t="s">
        <v>944</v>
      </c>
      <c r="L94" s="270" t="s">
        <v>2436</v>
      </c>
      <c r="M94" s="46"/>
    </row>
    <row r="95" spans="1:13" s="3" customFormat="1">
      <c r="A95" s="46"/>
      <c r="B95" s="6" t="s">
        <v>653</v>
      </c>
      <c r="C95" s="7" t="s">
        <v>969</v>
      </c>
      <c r="D95" s="8" t="s">
        <v>1102</v>
      </c>
      <c r="E95" s="9" t="s">
        <v>2405</v>
      </c>
      <c r="F95" s="266" t="s">
        <v>2401</v>
      </c>
      <c r="G95" s="46"/>
      <c r="H95" s="26" t="s">
        <v>653</v>
      </c>
      <c r="I95" s="7" t="s">
        <v>1116</v>
      </c>
      <c r="J95" s="8" t="s">
        <v>2417</v>
      </c>
      <c r="K95" s="9" t="s">
        <v>944</v>
      </c>
      <c r="L95" s="270" t="s">
        <v>2437</v>
      </c>
      <c r="M95" s="46"/>
    </row>
    <row r="96" spans="1:13" s="3" customFormat="1">
      <c r="A96" s="46"/>
      <c r="B96" s="6" t="s">
        <v>901</v>
      </c>
      <c r="C96" s="7" t="s">
        <v>1169</v>
      </c>
      <c r="D96" s="8" t="s">
        <v>2382</v>
      </c>
      <c r="E96" s="9" t="s">
        <v>665</v>
      </c>
      <c r="F96" s="266" t="s">
        <v>2402</v>
      </c>
      <c r="G96" s="46"/>
      <c r="H96" s="26" t="s">
        <v>901</v>
      </c>
      <c r="I96" s="7" t="s">
        <v>819</v>
      </c>
      <c r="J96" s="8" t="s">
        <v>709</v>
      </c>
      <c r="K96" s="9" t="s">
        <v>631</v>
      </c>
      <c r="L96" s="270" t="s">
        <v>2438</v>
      </c>
      <c r="M96" s="46"/>
    </row>
    <row r="97" spans="1:13" s="3" customFormat="1">
      <c r="A97" s="46"/>
      <c r="B97" s="6" t="s">
        <v>902</v>
      </c>
      <c r="C97" s="7" t="s">
        <v>833</v>
      </c>
      <c r="D97" s="8" t="s">
        <v>2383</v>
      </c>
      <c r="E97" s="9" t="s">
        <v>665</v>
      </c>
      <c r="F97" s="266" t="s">
        <v>2403</v>
      </c>
      <c r="G97" s="46"/>
      <c r="H97" s="26" t="s">
        <v>902</v>
      </c>
      <c r="I97" s="7" t="s">
        <v>673</v>
      </c>
      <c r="J97" s="8" t="s">
        <v>2414</v>
      </c>
      <c r="K97" s="9" t="s">
        <v>631</v>
      </c>
      <c r="L97" s="270" t="s">
        <v>2439</v>
      </c>
      <c r="M97" s="46"/>
    </row>
    <row r="98" spans="1:13" s="3" customFormat="1">
      <c r="A98" s="46"/>
      <c r="B98" s="6" t="s">
        <v>903</v>
      </c>
      <c r="C98" s="7" t="s">
        <v>1101</v>
      </c>
      <c r="D98" s="8" t="s">
        <v>2621</v>
      </c>
      <c r="E98" s="9" t="s">
        <v>2405</v>
      </c>
      <c r="F98" s="266" t="s">
        <v>2404</v>
      </c>
      <c r="G98" s="46"/>
      <c r="H98" s="26"/>
      <c r="I98" s="7"/>
      <c r="J98" s="8"/>
      <c r="K98" s="9"/>
      <c r="L98" s="270"/>
      <c r="M98" s="46"/>
    </row>
    <row r="99" spans="1:13" s="3" customFormat="1" ht="12.75" thickBot="1">
      <c r="A99" s="46"/>
      <c r="B99" s="6" t="s">
        <v>904</v>
      </c>
      <c r="C99" s="7" t="s">
        <v>806</v>
      </c>
      <c r="D99" s="8" t="s">
        <v>1</v>
      </c>
      <c r="E99" s="9" t="s">
        <v>2440</v>
      </c>
      <c r="F99" s="226"/>
      <c r="G99" s="46"/>
      <c r="H99" s="26"/>
      <c r="I99" s="7"/>
      <c r="J99" s="8"/>
      <c r="K99" s="9"/>
      <c r="L99" s="237"/>
      <c r="M99" s="46"/>
    </row>
    <row r="100" spans="1:13" s="3" customFormat="1" hidden="1">
      <c r="A100" s="46"/>
      <c r="B100" s="6"/>
      <c r="C100" s="7"/>
      <c r="D100" s="8"/>
      <c r="E100" s="9"/>
      <c r="F100" s="226"/>
      <c r="G100" s="46"/>
      <c r="H100" s="26"/>
      <c r="I100" s="7"/>
      <c r="J100" s="8"/>
      <c r="K100" s="9"/>
      <c r="L100" s="237"/>
      <c r="M100" s="46"/>
    </row>
    <row r="101" spans="1:13" s="3" customFormat="1" hidden="1">
      <c r="A101" s="46"/>
      <c r="B101" s="6"/>
      <c r="C101" s="7"/>
      <c r="D101" s="8"/>
      <c r="E101" s="9"/>
      <c r="F101" s="226"/>
      <c r="G101" s="46"/>
      <c r="H101" s="26"/>
      <c r="I101" s="7"/>
      <c r="J101" s="8"/>
      <c r="K101" s="9"/>
      <c r="L101" s="237"/>
      <c r="M101" s="46"/>
    </row>
    <row r="102" spans="1:13" s="3" customFormat="1" hidden="1">
      <c r="A102" s="46"/>
      <c r="B102" s="6"/>
      <c r="C102" s="7"/>
      <c r="D102" s="8"/>
      <c r="E102" s="9"/>
      <c r="F102" s="226"/>
      <c r="G102" s="46"/>
      <c r="H102" s="26"/>
      <c r="I102" s="7"/>
      <c r="J102" s="8"/>
      <c r="K102" s="9"/>
      <c r="L102" s="237"/>
      <c r="M102" s="46"/>
    </row>
    <row r="103" spans="1:13" s="3" customFormat="1" hidden="1">
      <c r="A103" s="46"/>
      <c r="B103" s="6"/>
      <c r="C103" s="7"/>
      <c r="D103" s="8"/>
      <c r="E103" s="9"/>
      <c r="F103" s="226"/>
      <c r="G103" s="46"/>
      <c r="H103" s="26"/>
      <c r="I103" s="7"/>
      <c r="J103" s="8"/>
      <c r="K103" s="9"/>
      <c r="L103" s="237"/>
      <c r="M103" s="46"/>
    </row>
    <row r="104" spans="1:13" s="3" customFormat="1" hidden="1">
      <c r="A104" s="46"/>
      <c r="B104" s="6"/>
      <c r="C104" s="7"/>
      <c r="D104" s="8"/>
      <c r="E104" s="9"/>
      <c r="F104" s="226"/>
      <c r="G104" s="46"/>
      <c r="H104" s="26"/>
      <c r="I104" s="7"/>
      <c r="J104" s="8"/>
      <c r="K104" s="9"/>
      <c r="L104" s="237"/>
      <c r="M104" s="46"/>
    </row>
    <row r="105" spans="1:13" s="3" customFormat="1" hidden="1">
      <c r="A105" s="46"/>
      <c r="B105" s="6"/>
      <c r="C105" s="7"/>
      <c r="D105" s="8"/>
      <c r="E105" s="9"/>
      <c r="F105" s="226"/>
      <c r="G105" s="46"/>
      <c r="H105" s="26"/>
      <c r="I105" s="7"/>
      <c r="J105" s="8"/>
      <c r="K105" s="9"/>
      <c r="L105" s="237"/>
      <c r="M105" s="46"/>
    </row>
    <row r="106" spans="1:13" s="3" customFormat="1" hidden="1">
      <c r="A106" s="46"/>
      <c r="B106" s="6"/>
      <c r="C106" s="7"/>
      <c r="D106" s="8"/>
      <c r="E106" s="9"/>
      <c r="F106" s="226"/>
      <c r="G106" s="46"/>
      <c r="H106" s="26"/>
      <c r="I106" s="7"/>
      <c r="J106" s="8"/>
      <c r="K106" s="9"/>
      <c r="L106" s="237"/>
      <c r="M106" s="46"/>
    </row>
    <row r="107" spans="1:13" s="3" customFormat="1" hidden="1">
      <c r="A107" s="46"/>
      <c r="B107" s="6"/>
      <c r="C107" s="7"/>
      <c r="D107" s="8"/>
      <c r="E107" s="9"/>
      <c r="F107" s="226"/>
      <c r="G107" s="46"/>
      <c r="H107" s="26"/>
      <c r="I107" s="7"/>
      <c r="J107" s="8"/>
      <c r="K107" s="9"/>
      <c r="L107" s="237"/>
      <c r="M107" s="46"/>
    </row>
    <row r="108" spans="1:13" s="3" customFormat="1" hidden="1">
      <c r="A108" s="46"/>
      <c r="B108" s="6"/>
      <c r="C108" s="7"/>
      <c r="D108" s="8"/>
      <c r="E108" s="9"/>
      <c r="F108" s="226"/>
      <c r="G108" s="46"/>
      <c r="H108" s="26"/>
      <c r="I108" s="7"/>
      <c r="J108" s="8"/>
      <c r="K108" s="9"/>
      <c r="L108" s="237"/>
      <c r="M108" s="46"/>
    </row>
    <row r="109" spans="1:13" s="3" customFormat="1" hidden="1">
      <c r="A109" s="46"/>
      <c r="B109" s="6"/>
      <c r="C109" s="7"/>
      <c r="D109" s="8"/>
      <c r="E109" s="9"/>
      <c r="F109" s="226"/>
      <c r="G109" s="46"/>
      <c r="H109" s="26"/>
      <c r="I109" s="7"/>
      <c r="J109" s="8"/>
      <c r="K109" s="9"/>
      <c r="L109" s="237"/>
      <c r="M109" s="46"/>
    </row>
    <row r="110" spans="1:13" s="3" customFormat="1" hidden="1">
      <c r="A110" s="46"/>
      <c r="B110" s="6"/>
      <c r="C110" s="7"/>
      <c r="D110" s="8"/>
      <c r="E110" s="9"/>
      <c r="F110" s="226"/>
      <c r="G110" s="46"/>
      <c r="H110" s="26"/>
      <c r="I110" s="7"/>
      <c r="J110" s="7"/>
      <c r="K110" s="9"/>
      <c r="L110" s="237"/>
      <c r="M110" s="46"/>
    </row>
    <row r="111" spans="1:13" s="3" customFormat="1" hidden="1">
      <c r="A111" s="46"/>
      <c r="B111" s="6"/>
      <c r="C111" s="7"/>
      <c r="D111" s="8"/>
      <c r="E111" s="9"/>
      <c r="F111" s="226"/>
      <c r="G111" s="46"/>
      <c r="H111" s="26"/>
      <c r="I111" s="7"/>
      <c r="J111" s="7"/>
      <c r="K111" s="9"/>
      <c r="L111" s="237"/>
      <c r="M111" s="46"/>
    </row>
    <row r="112" spans="1:13" s="3" customFormat="1" hidden="1">
      <c r="A112" s="46"/>
      <c r="B112" s="6"/>
      <c r="C112" s="7"/>
      <c r="D112" s="8"/>
      <c r="E112" s="9"/>
      <c r="F112" s="226"/>
      <c r="G112" s="46"/>
      <c r="H112" s="26"/>
      <c r="I112" s="7"/>
      <c r="J112" s="7"/>
      <c r="K112" s="9"/>
      <c r="L112" s="237"/>
      <c r="M112" s="46"/>
    </row>
    <row r="113" spans="1:13" s="3" customFormat="1" hidden="1">
      <c r="A113" s="46"/>
      <c r="B113" s="6"/>
      <c r="C113" s="7"/>
      <c r="D113" s="8"/>
      <c r="E113" s="9"/>
      <c r="F113" s="226"/>
      <c r="G113" s="46"/>
      <c r="H113" s="26"/>
      <c r="I113" s="7"/>
      <c r="J113" s="7"/>
      <c r="K113" s="9"/>
      <c r="L113" s="237"/>
      <c r="M113" s="46"/>
    </row>
    <row r="114" spans="1:13" s="3" customFormat="1" hidden="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COUNTA(D121:D157)</f>
        <v>21</v>
      </c>
      <c r="G119" s="46"/>
      <c r="H119" s="900"/>
      <c r="I119" s="901"/>
      <c r="J119" s="32"/>
      <c r="K119" s="33" t="s">
        <v>647</v>
      </c>
      <c r="L119" s="34">
        <f>COUNTA(J121:J157)</f>
        <v>7</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1336</v>
      </c>
      <c r="D121" s="84" t="s">
        <v>1337</v>
      </c>
      <c r="E121" s="85" t="s">
        <v>753</v>
      </c>
      <c r="F121" s="263" t="s">
        <v>2454</v>
      </c>
      <c r="G121" s="46"/>
      <c r="H121" s="100" t="s">
        <v>632</v>
      </c>
      <c r="I121" s="83" t="s">
        <v>669</v>
      </c>
      <c r="J121" s="84" t="s">
        <v>1306</v>
      </c>
      <c r="K121" s="85" t="s">
        <v>1675</v>
      </c>
      <c r="L121" s="267" t="s">
        <v>2475</v>
      </c>
      <c r="M121" s="46"/>
    </row>
    <row r="122" spans="1:13" s="3" customFormat="1">
      <c r="A122" s="46"/>
      <c r="B122" s="87" t="s">
        <v>633</v>
      </c>
      <c r="C122" s="88" t="s">
        <v>1155</v>
      </c>
      <c r="D122" s="89" t="s">
        <v>2442</v>
      </c>
      <c r="E122" s="90" t="s">
        <v>2473</v>
      </c>
      <c r="F122" s="264" t="s">
        <v>2455</v>
      </c>
      <c r="G122" s="46"/>
      <c r="H122" s="102" t="s">
        <v>633</v>
      </c>
      <c r="I122" s="88" t="s">
        <v>666</v>
      </c>
      <c r="J122" s="89" t="s">
        <v>792</v>
      </c>
      <c r="K122" s="90" t="s">
        <v>1675</v>
      </c>
      <c r="L122" s="268" t="s">
        <v>2476</v>
      </c>
      <c r="M122" s="46"/>
    </row>
    <row r="123" spans="1:13" s="3" customFormat="1">
      <c r="A123" s="46"/>
      <c r="B123" s="92" t="s">
        <v>634</v>
      </c>
      <c r="C123" s="93" t="s">
        <v>969</v>
      </c>
      <c r="D123" s="94" t="s">
        <v>2443</v>
      </c>
      <c r="E123" s="95" t="s">
        <v>753</v>
      </c>
      <c r="F123" s="265" t="s">
        <v>2456</v>
      </c>
      <c r="G123" s="46"/>
      <c r="H123" s="104" t="s">
        <v>634</v>
      </c>
      <c r="I123" s="93" t="s">
        <v>785</v>
      </c>
      <c r="J123" s="94" t="s">
        <v>1541</v>
      </c>
      <c r="K123" s="95" t="s">
        <v>753</v>
      </c>
      <c r="L123" s="269" t="s">
        <v>2477</v>
      </c>
      <c r="M123" s="46"/>
    </row>
    <row r="124" spans="1:13" s="3" customFormat="1">
      <c r="A124" s="46"/>
      <c r="B124" s="6" t="s">
        <v>635</v>
      </c>
      <c r="C124" s="7" t="s">
        <v>2444</v>
      </c>
      <c r="D124" s="8" t="s">
        <v>2445</v>
      </c>
      <c r="E124" s="9" t="s">
        <v>753</v>
      </c>
      <c r="F124" s="266" t="s">
        <v>2457</v>
      </c>
      <c r="G124" s="46"/>
      <c r="H124" s="26" t="s">
        <v>635</v>
      </c>
      <c r="I124" s="7" t="s">
        <v>708</v>
      </c>
      <c r="J124" s="8" t="s">
        <v>1181</v>
      </c>
      <c r="K124" s="9" t="s">
        <v>753</v>
      </c>
      <c r="L124" s="270" t="s">
        <v>2478</v>
      </c>
      <c r="M124" s="46"/>
    </row>
    <row r="125" spans="1:13" s="3" customFormat="1">
      <c r="A125" s="46"/>
      <c r="B125" s="6" t="s">
        <v>636</v>
      </c>
      <c r="C125" s="7" t="s">
        <v>682</v>
      </c>
      <c r="D125" s="8" t="s">
        <v>2446</v>
      </c>
      <c r="E125" s="9" t="s">
        <v>2440</v>
      </c>
      <c r="F125" s="266" t="s">
        <v>2458</v>
      </c>
      <c r="G125" s="46"/>
      <c r="H125" s="26" t="s">
        <v>636</v>
      </c>
      <c r="I125" s="7" t="s">
        <v>1116</v>
      </c>
      <c r="J125" s="8" t="s">
        <v>814</v>
      </c>
      <c r="K125" s="9" t="s">
        <v>659</v>
      </c>
      <c r="L125" s="270" t="s">
        <v>2479</v>
      </c>
      <c r="M125" s="46"/>
    </row>
    <row r="126" spans="1:13" s="3" customFormat="1">
      <c r="A126" s="46"/>
      <c r="B126" s="6" t="s">
        <v>637</v>
      </c>
      <c r="C126" s="7" t="s">
        <v>661</v>
      </c>
      <c r="D126" s="8" t="s">
        <v>1107</v>
      </c>
      <c r="E126" s="9" t="s">
        <v>659</v>
      </c>
      <c r="F126" s="266" t="s">
        <v>2459</v>
      </c>
      <c r="G126" s="46"/>
      <c r="H126" s="26" t="s">
        <v>637</v>
      </c>
      <c r="I126" s="7" t="s">
        <v>742</v>
      </c>
      <c r="J126" s="8" t="s">
        <v>2414</v>
      </c>
      <c r="K126" s="9" t="s">
        <v>631</v>
      </c>
      <c r="L126" s="270" t="s">
        <v>2480</v>
      </c>
      <c r="M126" s="46"/>
    </row>
    <row r="127" spans="1:13" s="3" customFormat="1">
      <c r="A127" s="46"/>
      <c r="B127" s="6" t="s">
        <v>638</v>
      </c>
      <c r="C127" s="7" t="s">
        <v>698</v>
      </c>
      <c r="D127" s="8" t="s">
        <v>2447</v>
      </c>
      <c r="E127" s="9" t="s">
        <v>753</v>
      </c>
      <c r="F127" s="266" t="s">
        <v>2460</v>
      </c>
      <c r="G127" s="46"/>
      <c r="H127" s="26" t="s">
        <v>638</v>
      </c>
      <c r="I127" s="7" t="s">
        <v>963</v>
      </c>
      <c r="J127" s="8" t="s">
        <v>2474</v>
      </c>
      <c r="K127" s="9" t="s">
        <v>1601</v>
      </c>
      <c r="L127" s="270" t="s">
        <v>2481</v>
      </c>
      <c r="M127" s="46"/>
    </row>
    <row r="128" spans="1:13" s="3" customFormat="1">
      <c r="A128" s="46"/>
      <c r="B128" s="6" t="s">
        <v>639</v>
      </c>
      <c r="C128" s="7" t="s">
        <v>655</v>
      </c>
      <c r="D128" s="8" t="s">
        <v>2448</v>
      </c>
      <c r="E128" s="9" t="s">
        <v>753</v>
      </c>
      <c r="F128" s="266" t="s">
        <v>2461</v>
      </c>
      <c r="G128" s="46"/>
      <c r="H128" s="26"/>
      <c r="I128" s="7"/>
      <c r="J128" s="8"/>
      <c r="K128" s="9"/>
      <c r="L128" s="270"/>
      <c r="M128" s="46"/>
    </row>
    <row r="129" spans="1:13" s="3" customFormat="1">
      <c r="A129" s="46"/>
      <c r="B129" s="6" t="s">
        <v>640</v>
      </c>
      <c r="C129" s="7" t="s">
        <v>692</v>
      </c>
      <c r="D129" s="8" t="s">
        <v>2620</v>
      </c>
      <c r="E129" s="9" t="s">
        <v>883</v>
      </c>
      <c r="F129" s="266" t="s">
        <v>2462</v>
      </c>
      <c r="G129" s="46"/>
      <c r="H129" s="26"/>
      <c r="I129" s="7"/>
      <c r="J129" s="8"/>
      <c r="K129" s="9"/>
      <c r="L129" s="270"/>
      <c r="M129" s="46"/>
    </row>
    <row r="130" spans="1:13" s="3" customFormat="1">
      <c r="A130" s="46"/>
      <c r="B130" s="6" t="s">
        <v>641</v>
      </c>
      <c r="C130" s="7" t="s">
        <v>1308</v>
      </c>
      <c r="D130" s="8" t="s">
        <v>2449</v>
      </c>
      <c r="E130" s="9" t="s">
        <v>663</v>
      </c>
      <c r="F130" s="266" t="s">
        <v>2463</v>
      </c>
      <c r="G130" s="46"/>
      <c r="H130" s="26"/>
      <c r="I130" s="7"/>
      <c r="J130" s="8"/>
      <c r="K130" s="9"/>
      <c r="L130" s="270"/>
      <c r="M130" s="46"/>
    </row>
    <row r="131" spans="1:13" s="3" customFormat="1">
      <c r="A131" s="46"/>
      <c r="B131" s="6" t="s">
        <v>642</v>
      </c>
      <c r="C131" s="7" t="s">
        <v>2450</v>
      </c>
      <c r="D131" s="8" t="s">
        <v>2451</v>
      </c>
      <c r="E131" s="9" t="s">
        <v>753</v>
      </c>
      <c r="F131" s="266" t="s">
        <v>2464</v>
      </c>
      <c r="G131" s="46"/>
      <c r="H131" s="26"/>
      <c r="I131" s="7"/>
      <c r="J131" s="8"/>
      <c r="K131" s="9"/>
      <c r="L131" s="270"/>
      <c r="M131" s="46"/>
    </row>
    <row r="132" spans="1:13" s="3" customFormat="1">
      <c r="A132" s="46"/>
      <c r="B132" s="6" t="s">
        <v>643</v>
      </c>
      <c r="C132" s="7" t="s">
        <v>1096</v>
      </c>
      <c r="D132" s="8" t="s">
        <v>2379</v>
      </c>
      <c r="E132" s="9" t="s">
        <v>802</v>
      </c>
      <c r="F132" s="266" t="s">
        <v>2465</v>
      </c>
      <c r="G132" s="46"/>
      <c r="H132" s="26"/>
      <c r="I132" s="7"/>
      <c r="J132" s="8"/>
      <c r="K132" s="9"/>
      <c r="L132" s="270"/>
      <c r="M132" s="46"/>
    </row>
    <row r="133" spans="1:13" s="3" customFormat="1">
      <c r="A133" s="46"/>
      <c r="B133" s="6" t="s">
        <v>644</v>
      </c>
      <c r="C133" s="7" t="s">
        <v>763</v>
      </c>
      <c r="D133" s="8" t="s">
        <v>2452</v>
      </c>
      <c r="E133" s="9" t="s">
        <v>753</v>
      </c>
      <c r="F133" s="266" t="s">
        <v>2466</v>
      </c>
      <c r="G133" s="46"/>
      <c r="H133" s="26"/>
      <c r="I133" s="7"/>
      <c r="J133" s="8"/>
      <c r="K133" s="9"/>
      <c r="L133" s="270"/>
      <c r="M133" s="46"/>
    </row>
    <row r="134" spans="1:13" s="3" customFormat="1">
      <c r="A134" s="46"/>
      <c r="B134" s="6" t="s">
        <v>645</v>
      </c>
      <c r="C134" s="7" t="s">
        <v>755</v>
      </c>
      <c r="D134" s="8" t="s">
        <v>2453</v>
      </c>
      <c r="E134" s="9" t="s">
        <v>753</v>
      </c>
      <c r="F134" s="266" t="s">
        <v>2467</v>
      </c>
      <c r="G134" s="46"/>
      <c r="H134" s="26"/>
      <c r="I134" s="7"/>
      <c r="J134" s="8"/>
      <c r="K134" s="9"/>
      <c r="L134" s="270"/>
      <c r="M134" s="46"/>
    </row>
    <row r="135" spans="1:13" s="3" customFormat="1">
      <c r="A135" s="46"/>
      <c r="B135" s="6" t="s">
        <v>648</v>
      </c>
      <c r="C135" s="7" t="s">
        <v>755</v>
      </c>
      <c r="D135" s="8" t="s">
        <v>1534</v>
      </c>
      <c r="E135" s="9" t="s">
        <v>753</v>
      </c>
      <c r="F135" s="266" t="s">
        <v>2468</v>
      </c>
      <c r="G135" s="46"/>
      <c r="H135" s="26"/>
      <c r="I135" s="7"/>
      <c r="J135" s="8"/>
      <c r="K135" s="9"/>
      <c r="L135" s="270"/>
      <c r="M135" s="46"/>
    </row>
    <row r="136" spans="1:13" s="3" customFormat="1">
      <c r="A136" s="46"/>
      <c r="B136" s="6" t="s">
        <v>649</v>
      </c>
      <c r="C136" s="7" t="s">
        <v>687</v>
      </c>
      <c r="D136" s="8" t="s">
        <v>926</v>
      </c>
      <c r="E136" s="9" t="s">
        <v>659</v>
      </c>
      <c r="F136" s="266" t="s">
        <v>2469</v>
      </c>
      <c r="G136" s="46"/>
      <c r="H136" s="26"/>
      <c r="I136" s="7"/>
      <c r="J136" s="8"/>
      <c r="K136" s="9"/>
      <c r="L136" s="270"/>
      <c r="M136" s="46"/>
    </row>
    <row r="137" spans="1:13" s="3" customFormat="1">
      <c r="A137" s="46"/>
      <c r="B137" s="6" t="s">
        <v>650</v>
      </c>
      <c r="C137" s="7" t="s">
        <v>692</v>
      </c>
      <c r="D137" s="8" t="s">
        <v>2329</v>
      </c>
      <c r="E137" s="9" t="s">
        <v>1675</v>
      </c>
      <c r="F137" s="266" t="s">
        <v>2470</v>
      </c>
      <c r="G137" s="46"/>
      <c r="H137" s="26"/>
      <c r="I137" s="7"/>
      <c r="J137" s="8"/>
      <c r="K137" s="9"/>
      <c r="L137" s="270"/>
      <c r="M137" s="46"/>
    </row>
    <row r="138" spans="1:13" s="3" customFormat="1">
      <c r="A138" s="46"/>
      <c r="B138" s="6" t="s">
        <v>651</v>
      </c>
      <c r="C138" s="7" t="s">
        <v>696</v>
      </c>
      <c r="D138" s="8" t="s">
        <v>1484</v>
      </c>
      <c r="E138" s="9" t="s">
        <v>753</v>
      </c>
      <c r="F138" s="266" t="s">
        <v>2471</v>
      </c>
      <c r="G138" s="46"/>
      <c r="H138" s="26"/>
      <c r="I138" s="7"/>
      <c r="J138" s="8"/>
      <c r="K138" s="9"/>
      <c r="L138" s="270"/>
      <c r="M138" s="46"/>
    </row>
    <row r="139" spans="1:13" s="3" customFormat="1">
      <c r="A139" s="46"/>
      <c r="B139" s="6" t="s">
        <v>652</v>
      </c>
      <c r="C139" s="7" t="s">
        <v>833</v>
      </c>
      <c r="D139" s="8" t="s">
        <v>1207</v>
      </c>
      <c r="E139" s="9" t="s">
        <v>631</v>
      </c>
      <c r="F139" s="266" t="s">
        <v>2472</v>
      </c>
      <c r="G139" s="46"/>
      <c r="H139" s="26"/>
      <c r="I139" s="7"/>
      <c r="J139" s="8"/>
      <c r="K139" s="9"/>
      <c r="L139" s="270"/>
      <c r="M139" s="46"/>
    </row>
    <row r="140" spans="1:13" s="3" customFormat="1">
      <c r="A140" s="46"/>
      <c r="B140" s="6" t="s">
        <v>653</v>
      </c>
      <c r="C140" s="52" t="s">
        <v>833</v>
      </c>
      <c r="D140" s="56" t="s">
        <v>2</v>
      </c>
      <c r="E140" s="54" t="s">
        <v>2440</v>
      </c>
      <c r="F140" s="228"/>
      <c r="G140" s="46"/>
      <c r="H140" s="26"/>
      <c r="I140" s="52"/>
      <c r="J140" s="56"/>
      <c r="K140" s="54"/>
      <c r="L140" s="237"/>
      <c r="M140" s="46"/>
    </row>
    <row r="141" spans="1:13" s="3" customFormat="1" ht="12.75" thickBot="1">
      <c r="A141" s="46"/>
      <c r="B141" s="6" t="s">
        <v>901</v>
      </c>
      <c r="C141" s="52" t="s">
        <v>978</v>
      </c>
      <c r="D141" s="56" t="s">
        <v>3</v>
      </c>
      <c r="E141" s="54" t="s">
        <v>753</v>
      </c>
      <c r="F141" s="228"/>
      <c r="G141" s="46"/>
      <c r="H141" s="26"/>
      <c r="I141" s="52"/>
      <c r="J141" s="56"/>
      <c r="K141" s="54"/>
      <c r="L141" s="239"/>
      <c r="M141" s="46"/>
    </row>
    <row r="142" spans="1:13" s="3" customFormat="1" ht="12.75" hidden="1">
      <c r="A142" s="46"/>
      <c r="B142" s="6"/>
      <c r="C142" s="52"/>
      <c r="D142" s="241"/>
      <c r="E142" s="54"/>
      <c r="F142" s="228"/>
      <c r="G142" s="46"/>
      <c r="H142" s="26"/>
      <c r="I142" s="52"/>
      <c r="J142" s="56"/>
      <c r="K142" s="54"/>
      <c r="L142" s="239"/>
      <c r="M142" s="46"/>
    </row>
    <row r="143" spans="1:13" s="3" customFormat="1" ht="12.75" hidden="1">
      <c r="A143" s="46"/>
      <c r="B143" s="6"/>
      <c r="C143" s="52"/>
      <c r="D143" s="241"/>
      <c r="E143" s="54"/>
      <c r="F143" s="228"/>
      <c r="G143" s="46"/>
      <c r="H143" s="26"/>
      <c r="I143" s="52"/>
      <c r="J143" s="56"/>
      <c r="K143" s="54"/>
      <c r="L143" s="239"/>
      <c r="M143" s="46"/>
    </row>
    <row r="144" spans="1:13" s="3" customFormat="1" ht="12.75" hidden="1">
      <c r="A144" s="46"/>
      <c r="B144" s="6"/>
      <c r="C144" s="52"/>
      <c r="D144" s="241"/>
      <c r="E144" s="54"/>
      <c r="F144" s="228"/>
      <c r="G144" s="46"/>
      <c r="H144" s="26"/>
      <c r="I144" s="52"/>
      <c r="J144" s="56"/>
      <c r="K144" s="54"/>
      <c r="L144" s="239"/>
      <c r="M144" s="46"/>
    </row>
    <row r="145" spans="1:13" s="3" customFormat="1" ht="12.75" hidden="1">
      <c r="A145" s="46"/>
      <c r="B145" s="6"/>
      <c r="C145" s="52"/>
      <c r="D145" s="241"/>
      <c r="E145" s="54"/>
      <c r="F145" s="228"/>
      <c r="G145" s="46"/>
      <c r="H145" s="26"/>
      <c r="I145" s="52"/>
      <c r="J145" s="56"/>
      <c r="K145" s="54"/>
      <c r="L145" s="239"/>
      <c r="M145" s="46"/>
    </row>
    <row r="146" spans="1:13" s="3" customFormat="1" ht="12.75" hidden="1">
      <c r="A146" s="46"/>
      <c r="B146" s="6"/>
      <c r="C146" s="52"/>
      <c r="D146" s="241"/>
      <c r="E146" s="54"/>
      <c r="F146" s="228"/>
      <c r="G146" s="46"/>
      <c r="H146" s="26"/>
      <c r="I146" s="52"/>
      <c r="J146" s="56"/>
      <c r="K146" s="54"/>
      <c r="L146" s="239"/>
      <c r="M146" s="46"/>
    </row>
    <row r="147" spans="1:13" s="3" customFormat="1" ht="12.75" hidden="1">
      <c r="A147" s="46"/>
      <c r="B147" s="6"/>
      <c r="C147" s="52"/>
      <c r="D147" s="241"/>
      <c r="E147" s="54"/>
      <c r="F147" s="228"/>
      <c r="G147" s="46"/>
      <c r="H147" s="26"/>
      <c r="I147" s="52"/>
      <c r="J147" s="56"/>
      <c r="K147" s="54"/>
      <c r="L147" s="239"/>
      <c r="M147" s="46"/>
    </row>
    <row r="148" spans="1:13" s="3" customFormat="1" ht="12.75" hidden="1">
      <c r="A148" s="46"/>
      <c r="B148" s="6"/>
      <c r="C148" s="52"/>
      <c r="D148" s="241"/>
      <c r="E148" s="54"/>
      <c r="F148" s="228"/>
      <c r="G148" s="46"/>
      <c r="H148" s="26"/>
      <c r="I148" s="52"/>
      <c r="J148" s="56"/>
      <c r="K148" s="54"/>
      <c r="L148" s="239"/>
      <c r="M148" s="46"/>
    </row>
    <row r="149" spans="1:13" s="3" customFormat="1" ht="12.75" hidden="1">
      <c r="A149" s="46"/>
      <c r="B149" s="6"/>
      <c r="C149" s="52"/>
      <c r="D149" s="241"/>
      <c r="E149" s="54"/>
      <c r="F149" s="228"/>
      <c r="G149" s="46"/>
      <c r="H149" s="26"/>
      <c r="I149" s="52"/>
      <c r="J149" s="56"/>
      <c r="K149" s="54"/>
      <c r="L149" s="239"/>
      <c r="M149" s="46"/>
    </row>
    <row r="150" spans="1:13" s="3" customFormat="1" ht="12.75" hidden="1">
      <c r="A150" s="46"/>
      <c r="B150" s="6"/>
      <c r="C150" s="52"/>
      <c r="D150" s="241"/>
      <c r="E150" s="54"/>
      <c r="F150" s="228"/>
      <c r="G150" s="46"/>
      <c r="H150" s="26"/>
      <c r="I150" s="52"/>
      <c r="J150" s="56"/>
      <c r="K150" s="54"/>
      <c r="L150" s="239"/>
      <c r="M150" s="46"/>
    </row>
    <row r="151" spans="1:13" s="3" customFormat="1" ht="12.75" hidden="1">
      <c r="A151" s="46"/>
      <c r="B151" s="6"/>
      <c r="C151" s="52"/>
      <c r="D151" s="241"/>
      <c r="E151" s="54"/>
      <c r="F151" s="228"/>
      <c r="G151" s="46"/>
      <c r="H151" s="26"/>
      <c r="I151" s="52"/>
      <c r="J151" s="56"/>
      <c r="K151" s="54"/>
      <c r="L151" s="239"/>
      <c r="M151" s="46"/>
    </row>
    <row r="152" spans="1:13" s="3" customFormat="1" ht="12.75" hidden="1">
      <c r="A152" s="46"/>
      <c r="B152" s="6"/>
      <c r="C152" s="52"/>
      <c r="D152" s="241"/>
      <c r="E152" s="54"/>
      <c r="F152" s="228"/>
      <c r="G152" s="46"/>
      <c r="H152" s="26"/>
      <c r="I152" s="52"/>
      <c r="J152" s="56"/>
      <c r="K152" s="54"/>
      <c r="L152" s="239"/>
      <c r="M152" s="46"/>
    </row>
    <row r="153" spans="1:13" s="3" customFormat="1" ht="12.75" hidden="1">
      <c r="A153" s="46"/>
      <c r="B153" s="6"/>
      <c r="C153" s="52"/>
      <c r="D153" s="241"/>
      <c r="E153" s="54"/>
      <c r="F153" s="228"/>
      <c r="G153" s="46"/>
      <c r="H153" s="26"/>
      <c r="I153" s="52"/>
      <c r="J153" s="56"/>
      <c r="K153" s="54"/>
      <c r="L153" s="239"/>
      <c r="M153" s="46"/>
    </row>
    <row r="154" spans="1:13" s="3" customFormat="1" ht="12.75" hidden="1">
      <c r="A154" s="46"/>
      <c r="B154" s="6"/>
      <c r="C154" s="52"/>
      <c r="D154" s="241"/>
      <c r="E154" s="54"/>
      <c r="F154" s="228"/>
      <c r="G154" s="46"/>
      <c r="H154" s="26"/>
      <c r="I154" s="52"/>
      <c r="J154" s="56"/>
      <c r="K154" s="54"/>
      <c r="L154" s="239"/>
      <c r="M154" s="46"/>
    </row>
    <row r="155" spans="1:13" s="3" customFormat="1" ht="12.75" hidden="1">
      <c r="A155" s="46"/>
      <c r="B155" s="6"/>
      <c r="C155" s="52"/>
      <c r="D155" s="241"/>
      <c r="E155" s="54"/>
      <c r="F155" s="228"/>
      <c r="G155" s="46"/>
      <c r="H155" s="26"/>
      <c r="I155" s="52"/>
      <c r="J155" s="56"/>
      <c r="K155" s="54"/>
      <c r="L155" s="239"/>
      <c r="M155" s="46"/>
    </row>
    <row r="156" spans="1:13" s="3" customFormat="1" ht="12.75" hidden="1">
      <c r="A156" s="46"/>
      <c r="B156" s="6"/>
      <c r="C156" s="52"/>
      <c r="D156" s="241"/>
      <c r="E156" s="54"/>
      <c r="F156" s="228"/>
      <c r="G156" s="46"/>
      <c r="H156" s="26"/>
      <c r="I156" s="52"/>
      <c r="J156" s="56"/>
      <c r="K156" s="54"/>
      <c r="L156" s="239"/>
      <c r="M156" s="46"/>
    </row>
    <row r="157" spans="1:13" s="3" customFormat="1" ht="13.5" hidden="1" thickBot="1">
      <c r="A157" s="46"/>
      <c r="B157" s="6"/>
      <c r="C157" s="52"/>
      <c r="D157" s="241"/>
      <c r="E157" s="54"/>
      <c r="F157" s="228"/>
      <c r="G157" s="46"/>
      <c r="H157" s="26"/>
      <c r="I157" s="52"/>
      <c r="J157" s="56"/>
      <c r="K157" s="54"/>
      <c r="L157" s="239"/>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893" t="s">
        <v>771</v>
      </c>
      <c r="C159" s="893"/>
      <c r="D159" s="35"/>
      <c r="E159" s="193" t="s">
        <v>715</v>
      </c>
      <c r="F159" s="902" t="s">
        <v>1650</v>
      </c>
      <c r="G159" s="902"/>
      <c r="H159" s="902"/>
      <c r="I159" s="902"/>
      <c r="J159" s="35"/>
      <c r="K159" s="893" t="s">
        <v>900</v>
      </c>
      <c r="L159" s="893"/>
      <c r="M159" s="35"/>
    </row>
    <row r="160" spans="1:13" ht="5.25" customHeight="1" thickTop="1" thickBot="1">
      <c r="A160" s="35"/>
      <c r="B160" s="894" t="s">
        <v>623</v>
      </c>
      <c r="C160" s="895"/>
      <c r="D160" s="43"/>
      <c r="E160" s="44"/>
      <c r="F160" s="44"/>
      <c r="G160" s="35"/>
      <c r="H160" s="898" t="s">
        <v>654</v>
      </c>
      <c r="I160" s="899"/>
      <c r="J160" s="45"/>
      <c r="K160" s="45"/>
      <c r="L160" s="45"/>
      <c r="M160" s="35"/>
    </row>
    <row r="161" spans="1:13" s="3" customFormat="1" ht="16.5" thickTop="1" thickBot="1">
      <c r="A161" s="46"/>
      <c r="B161" s="896"/>
      <c r="C161" s="897"/>
      <c r="D161" s="14"/>
      <c r="E161" s="12" t="s">
        <v>647</v>
      </c>
      <c r="F161" s="13">
        <f>COUNTA(D163:D184)</f>
        <v>18</v>
      </c>
      <c r="G161" s="46"/>
      <c r="H161" s="900"/>
      <c r="I161" s="901"/>
      <c r="J161" s="32"/>
      <c r="K161" s="33" t="s">
        <v>647</v>
      </c>
      <c r="L161" s="34">
        <f>COUNTA(J163:J184)</f>
        <v>9</v>
      </c>
      <c r="M161" s="46"/>
    </row>
    <row r="162" spans="1:13" s="3" customFormat="1">
      <c r="A162" s="46"/>
      <c r="B162" s="15" t="s">
        <v>628</v>
      </c>
      <c r="C162" s="16" t="s">
        <v>624</v>
      </c>
      <c r="D162" s="4" t="s">
        <v>625</v>
      </c>
      <c r="E162" s="4" t="s">
        <v>626</v>
      </c>
      <c r="F162" s="5" t="s">
        <v>646</v>
      </c>
      <c r="G162" s="46"/>
      <c r="H162" s="24" t="s">
        <v>628</v>
      </c>
      <c r="I162" s="23" t="s">
        <v>624</v>
      </c>
      <c r="J162" s="4" t="s">
        <v>625</v>
      </c>
      <c r="K162" s="4" t="s">
        <v>626</v>
      </c>
      <c r="L162" s="25" t="s">
        <v>646</v>
      </c>
      <c r="M162" s="46"/>
    </row>
    <row r="163" spans="1:13" s="3" customFormat="1">
      <c r="A163" s="46"/>
      <c r="B163" s="82" t="s">
        <v>632</v>
      </c>
      <c r="C163" s="83" t="s">
        <v>755</v>
      </c>
      <c r="D163" s="84" t="s">
        <v>2482</v>
      </c>
      <c r="E163" s="85" t="s">
        <v>753</v>
      </c>
      <c r="F163" s="263" t="s">
        <v>2462</v>
      </c>
      <c r="G163" s="46"/>
      <c r="H163" s="100" t="s">
        <v>632</v>
      </c>
      <c r="I163" s="83" t="s">
        <v>731</v>
      </c>
      <c r="J163" s="84" t="s">
        <v>2507</v>
      </c>
      <c r="K163" s="85" t="s">
        <v>753</v>
      </c>
      <c r="L163" s="267" t="s">
        <v>2514</v>
      </c>
      <c r="M163" s="46"/>
    </row>
    <row r="164" spans="1:13" s="3" customFormat="1">
      <c r="A164" s="46"/>
      <c r="B164" s="87" t="s">
        <v>633</v>
      </c>
      <c r="C164" s="88" t="s">
        <v>689</v>
      </c>
      <c r="D164" s="89" t="s">
        <v>1401</v>
      </c>
      <c r="E164" s="90" t="s">
        <v>753</v>
      </c>
      <c r="F164" s="264" t="s">
        <v>2491</v>
      </c>
      <c r="G164" s="46"/>
      <c r="H164" s="102" t="s">
        <v>633</v>
      </c>
      <c r="I164" s="88" t="s">
        <v>666</v>
      </c>
      <c r="J164" s="89" t="s">
        <v>2508</v>
      </c>
      <c r="K164" s="90" t="s">
        <v>753</v>
      </c>
      <c r="L164" s="268" t="s">
        <v>2515</v>
      </c>
      <c r="M164" s="46"/>
    </row>
    <row r="165" spans="1:13" s="3" customFormat="1">
      <c r="A165" s="46"/>
      <c r="B165" s="92" t="s">
        <v>634</v>
      </c>
      <c r="C165" s="93" t="s">
        <v>682</v>
      </c>
      <c r="D165" s="94" t="s">
        <v>2483</v>
      </c>
      <c r="E165" s="95" t="s">
        <v>2473</v>
      </c>
      <c r="F165" s="265" t="s">
        <v>2492</v>
      </c>
      <c r="G165" s="46"/>
      <c r="H165" s="104" t="s">
        <v>634</v>
      </c>
      <c r="I165" s="93" t="s">
        <v>708</v>
      </c>
      <c r="J165" s="94" t="s">
        <v>2509</v>
      </c>
      <c r="K165" s="95" t="s">
        <v>2440</v>
      </c>
      <c r="L165" s="269" t="s">
        <v>2516</v>
      </c>
      <c r="M165" s="46"/>
    </row>
    <row r="166" spans="1:13" s="3" customFormat="1">
      <c r="A166" s="46"/>
      <c r="B166" s="6" t="s">
        <v>635</v>
      </c>
      <c r="C166" s="7" t="s">
        <v>655</v>
      </c>
      <c r="D166" s="8" t="s">
        <v>926</v>
      </c>
      <c r="E166" s="9" t="s">
        <v>737</v>
      </c>
      <c r="F166" s="266" t="s">
        <v>2493</v>
      </c>
      <c r="G166" s="46"/>
      <c r="H166" s="26" t="s">
        <v>635</v>
      </c>
      <c r="I166" s="7" t="s">
        <v>701</v>
      </c>
      <c r="J166" s="8" t="s">
        <v>2510</v>
      </c>
      <c r="K166" s="9" t="s">
        <v>753</v>
      </c>
      <c r="L166" s="270" t="s">
        <v>2517</v>
      </c>
      <c r="M166" s="46"/>
    </row>
    <row r="167" spans="1:13" s="3" customFormat="1">
      <c r="A167" s="46"/>
      <c r="B167" s="6" t="s">
        <v>636</v>
      </c>
      <c r="C167" s="7" t="s">
        <v>2484</v>
      </c>
      <c r="D167" s="8" t="s">
        <v>2485</v>
      </c>
      <c r="E167" s="9" t="s">
        <v>663</v>
      </c>
      <c r="F167" s="266" t="s">
        <v>2494</v>
      </c>
      <c r="G167" s="46"/>
      <c r="H167" s="26" t="s">
        <v>636</v>
      </c>
      <c r="I167" s="7" t="s">
        <v>708</v>
      </c>
      <c r="J167" s="8" t="s">
        <v>1148</v>
      </c>
      <c r="K167" s="9" t="s">
        <v>753</v>
      </c>
      <c r="L167" s="270" t="s">
        <v>2518</v>
      </c>
      <c r="M167" s="46"/>
    </row>
    <row r="168" spans="1:13" s="3" customFormat="1">
      <c r="A168" s="46"/>
      <c r="B168" s="6" t="s">
        <v>637</v>
      </c>
      <c r="C168" s="7" t="s">
        <v>1485</v>
      </c>
      <c r="D168" s="8" t="s">
        <v>2486</v>
      </c>
      <c r="E168" s="9" t="s">
        <v>753</v>
      </c>
      <c r="F168" s="266" t="s">
        <v>2495</v>
      </c>
      <c r="G168" s="46"/>
      <c r="H168" s="26" t="s">
        <v>637</v>
      </c>
      <c r="I168" s="7" t="s">
        <v>793</v>
      </c>
      <c r="J168" s="8" t="s">
        <v>2523</v>
      </c>
      <c r="K168" s="9" t="s">
        <v>753</v>
      </c>
      <c r="L168" s="270" t="s">
        <v>2519</v>
      </c>
      <c r="M168" s="46"/>
    </row>
    <row r="169" spans="1:13" s="3" customFormat="1">
      <c r="A169" s="46"/>
      <c r="B169" s="6" t="s">
        <v>638</v>
      </c>
      <c r="C169" s="7" t="s">
        <v>692</v>
      </c>
      <c r="D169" s="8" t="s">
        <v>2298</v>
      </c>
      <c r="E169" s="9" t="s">
        <v>1675</v>
      </c>
      <c r="F169" s="266" t="s">
        <v>2496</v>
      </c>
      <c r="G169" s="46"/>
      <c r="H169" s="26" t="s">
        <v>638</v>
      </c>
      <c r="I169" s="7" t="s">
        <v>1116</v>
      </c>
      <c r="J169" s="8" t="s">
        <v>2511</v>
      </c>
      <c r="K169" s="9" t="s">
        <v>631</v>
      </c>
      <c r="L169" s="270" t="s">
        <v>2520</v>
      </c>
      <c r="M169" s="46"/>
    </row>
    <row r="170" spans="1:13" s="3" customFormat="1">
      <c r="A170" s="46"/>
      <c r="B170" s="6" t="s">
        <v>639</v>
      </c>
      <c r="C170" s="7" t="s">
        <v>978</v>
      </c>
      <c r="D170" s="8" t="s">
        <v>2487</v>
      </c>
      <c r="E170" s="9" t="s">
        <v>753</v>
      </c>
      <c r="F170" s="266" t="s">
        <v>2497</v>
      </c>
      <c r="G170" s="46"/>
      <c r="H170" s="26" t="s">
        <v>639</v>
      </c>
      <c r="I170" s="7" t="s">
        <v>669</v>
      </c>
      <c r="J170" s="8" t="s">
        <v>2512</v>
      </c>
      <c r="K170" s="9" t="s">
        <v>1601</v>
      </c>
      <c r="L170" s="270" t="s">
        <v>2521</v>
      </c>
      <c r="M170" s="46"/>
    </row>
    <row r="171" spans="1:13" s="3" customFormat="1">
      <c r="A171" s="46"/>
      <c r="B171" s="6" t="s">
        <v>640</v>
      </c>
      <c r="C171" s="7" t="s">
        <v>975</v>
      </c>
      <c r="D171" s="8" t="s">
        <v>2488</v>
      </c>
      <c r="E171" s="9" t="s">
        <v>663</v>
      </c>
      <c r="F171" s="266" t="s">
        <v>2498</v>
      </c>
      <c r="G171" s="46"/>
      <c r="H171" s="26" t="s">
        <v>640</v>
      </c>
      <c r="I171" s="7" t="s">
        <v>666</v>
      </c>
      <c r="J171" s="8" t="s">
        <v>2513</v>
      </c>
      <c r="K171" s="9" t="s">
        <v>1601</v>
      </c>
      <c r="L171" s="270" t="s">
        <v>2522</v>
      </c>
      <c r="M171" s="46"/>
    </row>
    <row r="172" spans="1:13" s="3" customFormat="1">
      <c r="A172" s="46"/>
      <c r="B172" s="6" t="s">
        <v>641</v>
      </c>
      <c r="C172" s="7" t="s">
        <v>1377</v>
      </c>
      <c r="D172" s="8" t="s">
        <v>1363</v>
      </c>
      <c r="E172" s="9" t="s">
        <v>753</v>
      </c>
      <c r="F172" s="266" t="s">
        <v>2499</v>
      </c>
      <c r="G172" s="46"/>
      <c r="H172" s="26"/>
      <c r="I172" s="7"/>
      <c r="J172" s="8"/>
      <c r="K172" s="9"/>
      <c r="L172" s="270"/>
      <c r="M172" s="46"/>
    </row>
    <row r="173" spans="1:13" s="3" customFormat="1">
      <c r="A173" s="46"/>
      <c r="B173" s="6" t="s">
        <v>642</v>
      </c>
      <c r="C173" s="7" t="s">
        <v>655</v>
      </c>
      <c r="D173" s="8" t="s">
        <v>656</v>
      </c>
      <c r="E173" s="9" t="s">
        <v>631</v>
      </c>
      <c r="F173" s="266" t="s">
        <v>2500</v>
      </c>
      <c r="G173" s="46"/>
      <c r="H173" s="26"/>
      <c r="I173" s="7"/>
      <c r="J173" s="8"/>
      <c r="K173" s="9"/>
      <c r="L173" s="270"/>
      <c r="M173" s="46"/>
    </row>
    <row r="174" spans="1:13" s="3" customFormat="1" ht="12" customHeight="1">
      <c r="A174" s="46"/>
      <c r="B174" s="6" t="s">
        <v>643</v>
      </c>
      <c r="C174" s="7" t="s">
        <v>657</v>
      </c>
      <c r="D174" s="8" t="s">
        <v>2489</v>
      </c>
      <c r="E174" s="9" t="s">
        <v>2440</v>
      </c>
      <c r="F174" s="266" t="s">
        <v>2501</v>
      </c>
      <c r="G174" s="46"/>
      <c r="H174" s="26"/>
      <c r="I174" s="7"/>
      <c r="J174" s="8"/>
      <c r="K174" s="9"/>
      <c r="L174" s="270"/>
      <c r="M174" s="46"/>
    </row>
    <row r="175" spans="1:13" s="3" customFormat="1">
      <c r="A175" s="46"/>
      <c r="B175" s="6" t="s">
        <v>644</v>
      </c>
      <c r="C175" s="7" t="s">
        <v>978</v>
      </c>
      <c r="D175" s="8" t="s">
        <v>977</v>
      </c>
      <c r="E175" s="9" t="s">
        <v>2440</v>
      </c>
      <c r="F175" s="266" t="s">
        <v>2502</v>
      </c>
      <c r="G175" s="46"/>
      <c r="H175" s="26"/>
      <c r="I175" s="7"/>
      <c r="J175" s="8"/>
      <c r="K175" s="9"/>
      <c r="L175" s="270"/>
      <c r="M175" s="46"/>
    </row>
    <row r="176" spans="1:13" s="3" customFormat="1">
      <c r="A176" s="46"/>
      <c r="B176" s="6" t="s">
        <v>645</v>
      </c>
      <c r="C176" s="7" t="s">
        <v>1155</v>
      </c>
      <c r="D176" s="8" t="s">
        <v>2490</v>
      </c>
      <c r="E176" s="9" t="s">
        <v>2440</v>
      </c>
      <c r="F176" s="266" t="s">
        <v>2503</v>
      </c>
      <c r="G176" s="46"/>
      <c r="H176" s="26"/>
      <c r="I176" s="7"/>
      <c r="J176" s="8"/>
      <c r="K176" s="9"/>
      <c r="L176" s="270"/>
      <c r="M176" s="46"/>
    </row>
    <row r="177" spans="1:13" s="3" customFormat="1">
      <c r="A177" s="46"/>
      <c r="B177" s="6" t="s">
        <v>648</v>
      </c>
      <c r="C177" s="7" t="s">
        <v>763</v>
      </c>
      <c r="D177" s="8" t="s">
        <v>1365</v>
      </c>
      <c r="E177" s="9" t="s">
        <v>753</v>
      </c>
      <c r="F177" s="266" t="s">
        <v>2504</v>
      </c>
      <c r="G177" s="46"/>
      <c r="H177" s="26"/>
      <c r="I177" s="7"/>
      <c r="J177" s="8"/>
      <c r="K177" s="9"/>
      <c r="L177" s="270"/>
      <c r="M177" s="46"/>
    </row>
    <row r="178" spans="1:13" s="3" customFormat="1">
      <c r="A178" s="46"/>
      <c r="B178" s="6" t="s">
        <v>649</v>
      </c>
      <c r="C178" s="7" t="s">
        <v>1465</v>
      </c>
      <c r="D178" s="8" t="s">
        <v>1556</v>
      </c>
      <c r="E178" s="9" t="s">
        <v>663</v>
      </c>
      <c r="F178" s="266" t="s">
        <v>2505</v>
      </c>
      <c r="G178" s="46"/>
      <c r="H178" s="26"/>
      <c r="I178" s="7"/>
      <c r="J178" s="8"/>
      <c r="K178" s="9"/>
      <c r="L178" s="270"/>
      <c r="M178" s="46"/>
    </row>
    <row r="179" spans="1:13" s="3" customFormat="1">
      <c r="A179" s="46"/>
      <c r="B179" s="6" t="s">
        <v>650</v>
      </c>
      <c r="C179" s="7" t="s">
        <v>1204</v>
      </c>
      <c r="D179" s="8" t="s">
        <v>1314</v>
      </c>
      <c r="E179" s="9" t="s">
        <v>631</v>
      </c>
      <c r="F179" s="266" t="s">
        <v>2506</v>
      </c>
      <c r="G179" s="46"/>
      <c r="H179" s="26"/>
      <c r="I179" s="7"/>
      <c r="J179" s="8"/>
      <c r="K179" s="9"/>
      <c r="L179" s="270"/>
      <c r="M179" s="46"/>
    </row>
    <row r="180" spans="1:13" s="3" customFormat="1" ht="12.75" thickBot="1">
      <c r="A180" s="46"/>
      <c r="B180" s="6" t="s">
        <v>651</v>
      </c>
      <c r="C180" s="7" t="s">
        <v>682</v>
      </c>
      <c r="D180" s="333" t="s">
        <v>2329</v>
      </c>
      <c r="E180" s="9" t="s">
        <v>1675</v>
      </c>
      <c r="F180" s="226"/>
      <c r="G180" s="46"/>
      <c r="H180" s="26"/>
      <c r="I180" s="7"/>
      <c r="J180" s="7"/>
      <c r="K180" s="9"/>
      <c r="L180" s="237"/>
      <c r="M180" s="46"/>
    </row>
    <row r="181" spans="1:13" s="3" customFormat="1" ht="12.75" hidden="1">
      <c r="A181" s="46"/>
      <c r="B181" s="6"/>
      <c r="C181" s="7"/>
      <c r="D181" s="21"/>
      <c r="E181" s="9"/>
      <c r="F181" s="226"/>
      <c r="G181" s="46"/>
      <c r="H181" s="26"/>
      <c r="I181" s="7"/>
      <c r="J181" s="7"/>
      <c r="K181" s="9"/>
      <c r="L181" s="237"/>
      <c r="M181" s="46"/>
    </row>
    <row r="182" spans="1:13" s="3" customFormat="1" ht="12.75" hidden="1">
      <c r="A182" s="46"/>
      <c r="B182" s="6"/>
      <c r="C182" s="7"/>
      <c r="D182" s="21"/>
      <c r="E182" s="9"/>
      <c r="F182" s="226"/>
      <c r="G182" s="46"/>
      <c r="H182" s="26"/>
      <c r="I182" s="7"/>
      <c r="J182" s="7"/>
      <c r="K182" s="9"/>
      <c r="L182" s="237"/>
      <c r="M182" s="46"/>
    </row>
    <row r="183" spans="1:13" s="3" customFormat="1" ht="12.75" hidden="1">
      <c r="A183" s="46"/>
      <c r="B183" s="6"/>
      <c r="C183" s="7"/>
      <c r="D183" s="21"/>
      <c r="E183" s="9"/>
      <c r="F183" s="226"/>
      <c r="G183" s="46"/>
      <c r="H183" s="26"/>
      <c r="I183" s="7"/>
      <c r="J183" s="7"/>
      <c r="K183" s="9"/>
      <c r="L183" s="237"/>
      <c r="M183" s="46"/>
    </row>
    <row r="184" spans="1:13" s="3" customFormat="1" ht="13.5" hidden="1" thickBot="1">
      <c r="A184" s="46"/>
      <c r="B184" s="19"/>
      <c r="C184" s="10"/>
      <c r="D184" s="22"/>
      <c r="E184" s="11"/>
      <c r="F184" s="227"/>
      <c r="G184" s="46"/>
      <c r="H184" s="28"/>
      <c r="I184" s="29"/>
      <c r="J184" s="29"/>
      <c r="K184" s="30"/>
      <c r="L184" s="238"/>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893" t="s">
        <v>772</v>
      </c>
      <c r="C186" s="893"/>
      <c r="D186" s="35"/>
      <c r="E186" s="193" t="s">
        <v>900</v>
      </c>
      <c r="F186" s="902" t="s">
        <v>717</v>
      </c>
      <c r="G186" s="902"/>
      <c r="H186" s="902"/>
      <c r="I186" s="902"/>
      <c r="J186" s="35"/>
      <c r="K186" s="893" t="s">
        <v>727</v>
      </c>
      <c r="L186" s="893"/>
      <c r="M186" s="35"/>
    </row>
    <row r="187" spans="1:13" ht="5.25" customHeight="1" thickTop="1" thickBot="1">
      <c r="B187" s="894" t="s">
        <v>1624</v>
      </c>
      <c r="C187" s="895"/>
      <c r="D187" s="43"/>
      <c r="E187" s="44"/>
      <c r="F187" s="44"/>
      <c r="G187" s="35"/>
      <c r="H187" s="898" t="s">
        <v>1625</v>
      </c>
      <c r="I187" s="899"/>
      <c r="J187" s="45"/>
      <c r="K187" s="45"/>
      <c r="L187" s="45"/>
      <c r="M187" s="35"/>
    </row>
    <row r="188" spans="1:13" ht="16.5" thickTop="1" thickBot="1">
      <c r="B188" s="896"/>
      <c r="C188" s="897"/>
      <c r="D188" s="14"/>
      <c r="E188" s="12" t="s">
        <v>647</v>
      </c>
      <c r="F188" s="13">
        <f>COUNTA(D190:D209)</f>
        <v>6</v>
      </c>
      <c r="G188" s="46"/>
      <c r="H188" s="900"/>
      <c r="I188" s="901"/>
      <c r="J188" s="32"/>
      <c r="K188" s="33" t="s">
        <v>647</v>
      </c>
      <c r="L188" s="34">
        <f>COUNTA(J190:J209)</f>
        <v>7</v>
      </c>
      <c r="M188" s="35"/>
    </row>
    <row r="189" spans="1:13">
      <c r="B189" s="15" t="s">
        <v>628</v>
      </c>
      <c r="C189" s="16" t="s">
        <v>624</v>
      </c>
      <c r="D189" s="4" t="s">
        <v>625</v>
      </c>
      <c r="E189" s="4" t="s">
        <v>626</v>
      </c>
      <c r="F189" s="5" t="s">
        <v>646</v>
      </c>
      <c r="G189" s="46"/>
      <c r="H189" s="24" t="s">
        <v>628</v>
      </c>
      <c r="I189" s="23" t="s">
        <v>624</v>
      </c>
      <c r="J189" s="4" t="s">
        <v>625</v>
      </c>
      <c r="K189" s="4" t="s">
        <v>626</v>
      </c>
      <c r="L189" s="25" t="s">
        <v>646</v>
      </c>
      <c r="M189" s="35"/>
    </row>
    <row r="190" spans="1:13">
      <c r="B190" s="82" t="s">
        <v>632</v>
      </c>
      <c r="C190" s="83" t="s">
        <v>1360</v>
      </c>
      <c r="D190" s="84" t="s">
        <v>2524</v>
      </c>
      <c r="E190" s="85" t="s">
        <v>2473</v>
      </c>
      <c r="F190" s="263" t="s">
        <v>2527</v>
      </c>
      <c r="G190" s="46"/>
      <c r="H190" s="100" t="s">
        <v>632</v>
      </c>
      <c r="I190" s="83" t="s">
        <v>742</v>
      </c>
      <c r="J190" s="84" t="s">
        <v>998</v>
      </c>
      <c r="K190" s="85" t="s">
        <v>753</v>
      </c>
      <c r="L190" s="267" t="s">
        <v>2536</v>
      </c>
      <c r="M190" s="35"/>
    </row>
    <row r="191" spans="1:13">
      <c r="B191" s="87" t="s">
        <v>633</v>
      </c>
      <c r="C191" s="88" t="s">
        <v>682</v>
      </c>
      <c r="D191" s="89" t="s">
        <v>656</v>
      </c>
      <c r="E191" s="90" t="s">
        <v>631</v>
      </c>
      <c r="F191" s="264" t="s">
        <v>2528</v>
      </c>
      <c r="G191" s="46"/>
      <c r="H191" s="102" t="s">
        <v>633</v>
      </c>
      <c r="I191" s="88" t="s">
        <v>1123</v>
      </c>
      <c r="J191" s="89" t="s">
        <v>880</v>
      </c>
      <c r="K191" s="90" t="s">
        <v>2543</v>
      </c>
      <c r="L191" s="268" t="s">
        <v>2537</v>
      </c>
      <c r="M191" s="35"/>
    </row>
    <row r="192" spans="1:13">
      <c r="B192" s="92" t="s">
        <v>634</v>
      </c>
      <c r="C192" s="93" t="s">
        <v>1576</v>
      </c>
      <c r="D192" s="94" t="s">
        <v>2525</v>
      </c>
      <c r="E192" s="95" t="s">
        <v>753</v>
      </c>
      <c r="F192" s="265" t="s">
        <v>2529</v>
      </c>
      <c r="G192" s="46"/>
      <c r="H192" s="104" t="s">
        <v>634</v>
      </c>
      <c r="I192" s="93" t="s">
        <v>785</v>
      </c>
      <c r="J192" s="94" t="s">
        <v>1125</v>
      </c>
      <c r="K192" s="95" t="s">
        <v>663</v>
      </c>
      <c r="L192" s="269" t="s">
        <v>2538</v>
      </c>
      <c r="M192" s="35"/>
    </row>
    <row r="193" spans="2:13">
      <c r="B193" s="6" t="s">
        <v>635</v>
      </c>
      <c r="C193" s="7" t="s">
        <v>1205</v>
      </c>
      <c r="D193" s="8" t="s">
        <v>2526</v>
      </c>
      <c r="E193" s="9" t="s">
        <v>753</v>
      </c>
      <c r="F193" s="266" t="s">
        <v>2530</v>
      </c>
      <c r="G193" s="46"/>
      <c r="H193" s="26" t="s">
        <v>635</v>
      </c>
      <c r="I193" s="7" t="s">
        <v>731</v>
      </c>
      <c r="J193" s="8" t="s">
        <v>1181</v>
      </c>
      <c r="K193" s="9" t="s">
        <v>753</v>
      </c>
      <c r="L193" s="270" t="s">
        <v>2539</v>
      </c>
      <c r="M193" s="35"/>
    </row>
    <row r="194" spans="2:13">
      <c r="B194" s="6" t="s">
        <v>636</v>
      </c>
      <c r="C194" s="7" t="s">
        <v>978</v>
      </c>
      <c r="D194" s="8" t="s">
        <v>1401</v>
      </c>
      <c r="E194" s="9" t="s">
        <v>753</v>
      </c>
      <c r="F194" s="266" t="s">
        <v>2531</v>
      </c>
      <c r="G194" s="46"/>
      <c r="H194" s="26" t="s">
        <v>636</v>
      </c>
      <c r="I194" s="7" t="s">
        <v>818</v>
      </c>
      <c r="J194" s="8" t="s">
        <v>2533</v>
      </c>
      <c r="K194" s="9" t="s">
        <v>1601</v>
      </c>
      <c r="L194" s="270" t="s">
        <v>2540</v>
      </c>
      <c r="M194" s="35"/>
    </row>
    <row r="195" spans="2:13">
      <c r="B195" s="6" t="s">
        <v>637</v>
      </c>
      <c r="C195" s="7" t="s">
        <v>698</v>
      </c>
      <c r="D195" s="8" t="s">
        <v>926</v>
      </c>
      <c r="E195" s="9" t="s">
        <v>737</v>
      </c>
      <c r="F195" s="266" t="s">
        <v>2532</v>
      </c>
      <c r="G195" s="46"/>
      <c r="H195" s="26" t="s">
        <v>637</v>
      </c>
      <c r="I195" s="7" t="s">
        <v>731</v>
      </c>
      <c r="J195" s="8" t="s">
        <v>2534</v>
      </c>
      <c r="K195" s="9" t="s">
        <v>1601</v>
      </c>
      <c r="L195" s="270" t="s">
        <v>2541</v>
      </c>
      <c r="M195" s="35"/>
    </row>
    <row r="196" spans="2:13" ht="13.5" thickBot="1">
      <c r="B196" s="6"/>
      <c r="C196" s="7"/>
      <c r="D196" s="20"/>
      <c r="E196" s="9"/>
      <c r="F196" s="266"/>
      <c r="G196" s="46"/>
      <c r="H196" s="26" t="s">
        <v>638</v>
      </c>
      <c r="I196" s="7" t="s">
        <v>711</v>
      </c>
      <c r="J196" s="8" t="s">
        <v>2535</v>
      </c>
      <c r="K196" s="9" t="s">
        <v>1601</v>
      </c>
      <c r="L196" s="270" t="s">
        <v>2542</v>
      </c>
      <c r="M196" s="35"/>
    </row>
    <row r="197" spans="2:13" ht="12.75" hidden="1">
      <c r="B197" s="6"/>
      <c r="C197" s="7"/>
      <c r="D197" s="20"/>
      <c r="E197" s="9"/>
      <c r="F197" s="226"/>
      <c r="G197" s="46"/>
      <c r="H197" s="26"/>
      <c r="I197" s="7"/>
      <c r="J197" s="8"/>
      <c r="K197" s="9"/>
      <c r="L197" s="237"/>
      <c r="M197" s="35"/>
    </row>
    <row r="198" spans="2:13" ht="12.75" hidden="1">
      <c r="B198" s="6"/>
      <c r="C198" s="7"/>
      <c r="D198" s="20"/>
      <c r="E198" s="9"/>
      <c r="F198" s="226"/>
      <c r="G198" s="46"/>
      <c r="H198" s="26"/>
      <c r="I198" s="7"/>
      <c r="J198" s="8"/>
      <c r="K198" s="9"/>
      <c r="L198" s="237"/>
      <c r="M198" s="35"/>
    </row>
    <row r="199" spans="2:13" ht="12.75" hidden="1">
      <c r="B199" s="6"/>
      <c r="C199" s="7"/>
      <c r="D199" s="20"/>
      <c r="E199" s="9"/>
      <c r="F199" s="226"/>
      <c r="G199" s="46"/>
      <c r="H199" s="26"/>
      <c r="I199" s="7"/>
      <c r="J199" s="8"/>
      <c r="K199" s="9"/>
      <c r="L199" s="237"/>
      <c r="M199" s="35"/>
    </row>
    <row r="200" spans="2:13" ht="12.75" hidden="1">
      <c r="B200" s="6"/>
      <c r="C200" s="7"/>
      <c r="D200" s="20"/>
      <c r="E200" s="9"/>
      <c r="F200" s="226"/>
      <c r="G200" s="46"/>
      <c r="H200" s="26"/>
      <c r="I200" s="7"/>
      <c r="J200" s="8"/>
      <c r="K200" s="9"/>
      <c r="L200" s="237"/>
      <c r="M200" s="35"/>
    </row>
    <row r="201" spans="2:13" ht="12.75" hidden="1">
      <c r="B201" s="6"/>
      <c r="C201" s="7"/>
      <c r="D201" s="20"/>
      <c r="E201" s="9"/>
      <c r="F201" s="226"/>
      <c r="G201" s="46"/>
      <c r="H201" s="26"/>
      <c r="I201" s="7"/>
      <c r="J201" s="8"/>
      <c r="K201" s="9"/>
      <c r="L201" s="237"/>
      <c r="M201" s="35"/>
    </row>
    <row r="202" spans="2:13" ht="12.75" hidden="1">
      <c r="B202" s="6"/>
      <c r="C202" s="7"/>
      <c r="D202" s="20"/>
      <c r="E202" s="9"/>
      <c r="F202" s="226"/>
      <c r="G202" s="46"/>
      <c r="H202" s="26"/>
      <c r="I202" s="7"/>
      <c r="J202" s="8"/>
      <c r="K202" s="9"/>
      <c r="L202" s="237"/>
      <c r="M202" s="35"/>
    </row>
    <row r="203" spans="2:13" ht="12.75" hidden="1">
      <c r="B203" s="6"/>
      <c r="C203" s="7"/>
      <c r="D203" s="20"/>
      <c r="E203" s="9"/>
      <c r="F203" s="226"/>
      <c r="G203" s="46"/>
      <c r="H203" s="26"/>
      <c r="I203" s="7"/>
      <c r="J203" s="8"/>
      <c r="K203" s="9"/>
      <c r="L203" s="237"/>
      <c r="M203" s="35"/>
    </row>
    <row r="204" spans="2:13" ht="12.75" hidden="1">
      <c r="B204" s="6"/>
      <c r="C204" s="7"/>
      <c r="D204" s="21"/>
      <c r="E204" s="9"/>
      <c r="F204" s="226"/>
      <c r="G204" s="46"/>
      <c r="H204" s="26"/>
      <c r="I204" s="7"/>
      <c r="J204" s="7"/>
      <c r="K204" s="9"/>
      <c r="L204" s="237"/>
      <c r="M204" s="35"/>
    </row>
    <row r="205" spans="2:13" ht="12.75" hidden="1">
      <c r="B205" s="6"/>
      <c r="C205" s="7"/>
      <c r="D205" s="21"/>
      <c r="E205" s="9"/>
      <c r="F205" s="226"/>
      <c r="G205" s="46"/>
      <c r="H205" s="26"/>
      <c r="I205" s="7"/>
      <c r="J205" s="7"/>
      <c r="K205" s="9"/>
      <c r="L205" s="237"/>
      <c r="M205" s="35"/>
    </row>
    <row r="206" spans="2:13" ht="12.75" hidden="1">
      <c r="B206" s="6"/>
      <c r="C206" s="7"/>
      <c r="D206" s="21"/>
      <c r="E206" s="9"/>
      <c r="F206" s="226"/>
      <c r="G206" s="46"/>
      <c r="H206" s="26"/>
      <c r="I206" s="7"/>
      <c r="J206" s="7"/>
      <c r="K206" s="9"/>
      <c r="L206" s="237"/>
      <c r="M206" s="35"/>
    </row>
    <row r="207" spans="2:13" ht="12.75" hidden="1">
      <c r="B207" s="6"/>
      <c r="C207" s="7"/>
      <c r="D207" s="21"/>
      <c r="E207" s="9"/>
      <c r="F207" s="226"/>
      <c r="G207" s="46"/>
      <c r="H207" s="26"/>
      <c r="I207" s="7"/>
      <c r="J207" s="7"/>
      <c r="K207" s="9"/>
      <c r="L207" s="237"/>
      <c r="M207" s="35"/>
    </row>
    <row r="208" spans="2:13" ht="12.75" hidden="1">
      <c r="B208" s="6"/>
      <c r="C208" s="7"/>
      <c r="D208" s="21"/>
      <c r="E208" s="9"/>
      <c r="F208" s="226"/>
      <c r="G208" s="46"/>
      <c r="H208" s="26"/>
      <c r="I208" s="7"/>
      <c r="J208" s="7"/>
      <c r="K208" s="9"/>
      <c r="L208" s="237"/>
      <c r="M208" s="35"/>
    </row>
    <row r="209" spans="1:13" ht="13.5" hidden="1" thickBot="1">
      <c r="B209" s="19"/>
      <c r="C209" s="10"/>
      <c r="D209" s="22"/>
      <c r="E209" s="11"/>
      <c r="F209" s="227"/>
      <c r="G209" s="46"/>
      <c r="H209" s="28"/>
      <c r="I209" s="29"/>
      <c r="J209" s="29"/>
      <c r="K209" s="30"/>
      <c r="L209" s="238"/>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893" t="s">
        <v>772</v>
      </c>
      <c r="C211" s="893"/>
      <c r="D211" s="35"/>
      <c r="E211" s="193" t="s">
        <v>727</v>
      </c>
      <c r="F211" s="902" t="s">
        <v>1651</v>
      </c>
      <c r="G211" s="902"/>
      <c r="H211" s="902"/>
      <c r="I211" s="902"/>
      <c r="J211" s="35"/>
      <c r="K211" s="893" t="s">
        <v>727</v>
      </c>
      <c r="L211" s="893"/>
      <c r="M211" s="46"/>
    </row>
    <row r="212" spans="1:13" s="3" customFormat="1" ht="5.25" customHeight="1" thickTop="1" thickBot="1">
      <c r="A212" s="35"/>
      <c r="B212" s="894" t="s">
        <v>718</v>
      </c>
      <c r="C212" s="895"/>
      <c r="D212" s="43"/>
      <c r="E212" s="44"/>
      <c r="F212" s="44"/>
      <c r="G212" s="35"/>
      <c r="H212" s="898" t="s">
        <v>719</v>
      </c>
      <c r="I212" s="899"/>
      <c r="J212" s="45"/>
      <c r="K212" s="45"/>
      <c r="L212" s="45"/>
      <c r="M212" s="46"/>
    </row>
    <row r="213" spans="1:13" s="3" customFormat="1" ht="16.5" thickTop="1" thickBot="1">
      <c r="A213" s="46"/>
      <c r="B213" s="896"/>
      <c r="C213" s="897"/>
      <c r="D213" s="14"/>
      <c r="E213" s="12" t="s">
        <v>647</v>
      </c>
      <c r="F213" s="13">
        <f>COUNTA(D215:D234)</f>
        <v>2</v>
      </c>
      <c r="G213" s="46"/>
      <c r="H213" s="900"/>
      <c r="I213" s="901"/>
      <c r="J213" s="32"/>
      <c r="K213" s="33" t="s">
        <v>647</v>
      </c>
      <c r="L213" s="34">
        <f>COUNTA(J215:J234)</f>
        <v>4</v>
      </c>
      <c r="M213" s="46"/>
    </row>
    <row r="214" spans="1:13" s="3" customFormat="1">
      <c r="A214" s="46"/>
      <c r="B214" s="15" t="s">
        <v>628</v>
      </c>
      <c r="C214" s="16" t="s">
        <v>624</v>
      </c>
      <c r="D214" s="4" t="s">
        <v>625</v>
      </c>
      <c r="E214" s="4" t="s">
        <v>626</v>
      </c>
      <c r="F214" s="5" t="s">
        <v>646</v>
      </c>
      <c r="G214" s="46"/>
      <c r="H214" s="24" t="s">
        <v>628</v>
      </c>
      <c r="I214" s="23" t="s">
        <v>624</v>
      </c>
      <c r="J214" s="4" t="s">
        <v>625</v>
      </c>
      <c r="K214" s="4" t="s">
        <v>626</v>
      </c>
      <c r="L214" s="25" t="s">
        <v>646</v>
      </c>
      <c r="M214" s="46"/>
    </row>
    <row r="215" spans="1:13" s="3" customFormat="1">
      <c r="A215" s="46"/>
      <c r="B215" s="82" t="s">
        <v>632</v>
      </c>
      <c r="C215" s="83" t="s">
        <v>692</v>
      </c>
      <c r="D215" s="84" t="s">
        <v>1626</v>
      </c>
      <c r="E215" s="85" t="s">
        <v>753</v>
      </c>
      <c r="F215" s="263" t="s">
        <v>2549</v>
      </c>
      <c r="G215" s="46"/>
      <c r="H215" s="100" t="s">
        <v>632</v>
      </c>
      <c r="I215" s="83" t="s">
        <v>742</v>
      </c>
      <c r="J215" s="84" t="s">
        <v>2544</v>
      </c>
      <c r="K215" s="85" t="s">
        <v>663</v>
      </c>
      <c r="L215" s="267" t="s">
        <v>2545</v>
      </c>
      <c r="M215" s="46"/>
    </row>
    <row r="216" spans="1:13" s="3" customFormat="1">
      <c r="A216" s="46"/>
      <c r="B216" s="87" t="s">
        <v>633</v>
      </c>
      <c r="C216" s="88" t="s">
        <v>682</v>
      </c>
      <c r="D216" s="89" t="s">
        <v>656</v>
      </c>
      <c r="E216" s="90" t="s">
        <v>631</v>
      </c>
      <c r="F216" s="264" t="s">
        <v>2550</v>
      </c>
      <c r="G216" s="46"/>
      <c r="H216" s="102" t="s">
        <v>633</v>
      </c>
      <c r="I216" s="88" t="s">
        <v>710</v>
      </c>
      <c r="J216" s="89" t="s">
        <v>1025</v>
      </c>
      <c r="K216" s="90" t="s">
        <v>802</v>
      </c>
      <c r="L216" s="268" t="s">
        <v>2546</v>
      </c>
      <c r="M216" s="46"/>
    </row>
    <row r="217" spans="1:13" s="3" customFormat="1">
      <c r="A217" s="46"/>
      <c r="B217" s="92"/>
      <c r="C217" s="93"/>
      <c r="D217" s="94"/>
      <c r="E217" s="95"/>
      <c r="F217" s="265"/>
      <c r="G217" s="46"/>
      <c r="H217" s="104" t="s">
        <v>634</v>
      </c>
      <c r="I217" s="93" t="s">
        <v>731</v>
      </c>
      <c r="J217" s="94" t="s">
        <v>998</v>
      </c>
      <c r="K217" s="95" t="s">
        <v>753</v>
      </c>
      <c r="L217" s="269" t="s">
        <v>2547</v>
      </c>
      <c r="M217" s="46"/>
    </row>
    <row r="218" spans="1:13" s="3" customFormat="1" ht="13.5" thickBot="1">
      <c r="A218" s="46"/>
      <c r="B218" s="6"/>
      <c r="C218" s="7"/>
      <c r="D218" s="20"/>
      <c r="E218" s="9"/>
      <c r="F218" s="266"/>
      <c r="G218" s="46"/>
      <c r="H218" s="26" t="s">
        <v>635</v>
      </c>
      <c r="I218" s="7" t="s">
        <v>669</v>
      </c>
      <c r="J218" s="8" t="s">
        <v>794</v>
      </c>
      <c r="K218" s="9" t="s">
        <v>631</v>
      </c>
      <c r="L218" s="270" t="s">
        <v>2548</v>
      </c>
      <c r="M218" s="46"/>
    </row>
    <row r="219" spans="1:13" s="3" customFormat="1" ht="12.75" hidden="1">
      <c r="A219" s="46"/>
      <c r="B219" s="6"/>
      <c r="C219" s="7"/>
      <c r="D219" s="20"/>
      <c r="E219" s="9"/>
      <c r="F219" s="226"/>
      <c r="G219" s="46"/>
      <c r="H219" s="26"/>
      <c r="I219" s="7"/>
      <c r="J219" s="8"/>
      <c r="K219" s="9"/>
      <c r="L219" s="237"/>
      <c r="M219" s="46"/>
    </row>
    <row r="220" spans="1:13" s="3" customFormat="1" ht="12.75" hidden="1">
      <c r="A220" s="46"/>
      <c r="B220" s="6"/>
      <c r="C220" s="7"/>
      <c r="D220" s="20"/>
      <c r="E220" s="9"/>
      <c r="F220" s="226"/>
      <c r="G220" s="46"/>
      <c r="H220" s="26"/>
      <c r="I220" s="7"/>
      <c r="J220" s="8"/>
      <c r="K220" s="9"/>
      <c r="L220" s="237"/>
      <c r="M220" s="46"/>
    </row>
    <row r="221" spans="1:13" s="3" customFormat="1" ht="12.75" hidden="1">
      <c r="A221" s="46"/>
      <c r="B221" s="6"/>
      <c r="C221" s="7"/>
      <c r="D221" s="20"/>
      <c r="E221" s="9"/>
      <c r="F221" s="226"/>
      <c r="G221" s="46"/>
      <c r="H221" s="26"/>
      <c r="I221" s="7"/>
      <c r="J221" s="8"/>
      <c r="K221" s="9"/>
      <c r="L221" s="237"/>
      <c r="M221" s="46"/>
    </row>
    <row r="222" spans="1:13" s="3" customFormat="1" ht="12.75" hidden="1">
      <c r="A222" s="46"/>
      <c r="B222" s="6"/>
      <c r="C222" s="7"/>
      <c r="D222" s="20"/>
      <c r="E222" s="9"/>
      <c r="F222" s="226"/>
      <c r="G222" s="46"/>
      <c r="H222" s="26"/>
      <c r="I222" s="7"/>
      <c r="J222" s="8"/>
      <c r="K222" s="9"/>
      <c r="L222" s="237"/>
      <c r="M222" s="46"/>
    </row>
    <row r="223" spans="1:13" s="3" customFormat="1" ht="12.75" hidden="1">
      <c r="A223" s="46"/>
      <c r="B223" s="6"/>
      <c r="C223" s="7"/>
      <c r="D223" s="20"/>
      <c r="E223" s="9"/>
      <c r="F223" s="226"/>
      <c r="G223" s="46"/>
      <c r="H223" s="26"/>
      <c r="I223" s="7"/>
      <c r="J223" s="8"/>
      <c r="K223" s="9"/>
      <c r="L223" s="237"/>
      <c r="M223" s="46"/>
    </row>
    <row r="224" spans="1:13" s="3" customFormat="1" ht="12.75" hidden="1">
      <c r="A224" s="46"/>
      <c r="B224" s="6"/>
      <c r="C224" s="7"/>
      <c r="D224" s="20"/>
      <c r="E224" s="9"/>
      <c r="F224" s="226"/>
      <c r="G224" s="46"/>
      <c r="H224" s="26"/>
      <c r="I224" s="7"/>
      <c r="J224" s="8"/>
      <c r="K224" s="9"/>
      <c r="L224" s="237"/>
      <c r="M224" s="46"/>
    </row>
    <row r="225" spans="1:13" s="3" customFormat="1" ht="12.75" hidden="1">
      <c r="A225" s="46"/>
      <c r="B225" s="6"/>
      <c r="C225" s="7"/>
      <c r="D225" s="20"/>
      <c r="E225" s="9"/>
      <c r="F225" s="226"/>
      <c r="G225" s="46"/>
      <c r="H225" s="26"/>
      <c r="I225" s="7"/>
      <c r="J225" s="8"/>
      <c r="K225" s="9"/>
      <c r="L225" s="237"/>
      <c r="M225" s="46"/>
    </row>
    <row r="226" spans="1:13" s="3" customFormat="1" ht="12.75" hidden="1">
      <c r="A226" s="46"/>
      <c r="B226" s="6"/>
      <c r="C226" s="7"/>
      <c r="D226" s="20"/>
      <c r="E226" s="9"/>
      <c r="F226" s="226"/>
      <c r="G226" s="46"/>
      <c r="H226" s="26"/>
      <c r="I226" s="7"/>
      <c r="J226" s="8"/>
      <c r="K226" s="9"/>
      <c r="L226" s="237"/>
      <c r="M226" s="46"/>
    </row>
    <row r="227" spans="1:13" s="3" customFormat="1" ht="12.75" hidden="1">
      <c r="A227" s="46"/>
      <c r="B227" s="6"/>
      <c r="C227" s="7"/>
      <c r="D227" s="20"/>
      <c r="E227" s="9"/>
      <c r="F227" s="22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1"/>
      <c r="E229" s="9"/>
      <c r="F229" s="226"/>
      <c r="G229" s="46"/>
      <c r="H229" s="26"/>
      <c r="I229" s="7"/>
      <c r="J229" s="7"/>
      <c r="K229" s="9"/>
      <c r="L229" s="237"/>
      <c r="M229" s="46"/>
    </row>
    <row r="230" spans="1:13" s="3" customFormat="1" ht="12.75" hidden="1">
      <c r="A230" s="46"/>
      <c r="B230" s="6"/>
      <c r="C230" s="7"/>
      <c r="D230" s="21"/>
      <c r="E230" s="9"/>
      <c r="F230" s="226"/>
      <c r="G230" s="46"/>
      <c r="H230" s="26"/>
      <c r="I230" s="7"/>
      <c r="J230" s="7"/>
      <c r="K230" s="9"/>
      <c r="L230" s="237"/>
      <c r="M230" s="46"/>
    </row>
    <row r="231" spans="1:13" s="3" customFormat="1" ht="12.75" hidden="1">
      <c r="A231" s="46"/>
      <c r="B231" s="6"/>
      <c r="C231" s="7"/>
      <c r="D231" s="21"/>
      <c r="E231" s="9"/>
      <c r="F231" s="226"/>
      <c r="G231" s="46"/>
      <c r="H231" s="26"/>
      <c r="I231" s="7"/>
      <c r="J231" s="7"/>
      <c r="K231" s="9"/>
      <c r="L231" s="237"/>
      <c r="M231" s="46"/>
    </row>
    <row r="232" spans="1:13" s="3" customFormat="1" ht="12.75" hidden="1">
      <c r="A232" s="46"/>
      <c r="B232" s="6"/>
      <c r="C232" s="7"/>
      <c r="D232" s="21"/>
      <c r="E232" s="9"/>
      <c r="F232" s="226"/>
      <c r="G232" s="46"/>
      <c r="H232" s="26"/>
      <c r="I232" s="7"/>
      <c r="J232" s="7"/>
      <c r="K232" s="9"/>
      <c r="L232" s="237"/>
      <c r="M232" s="46"/>
    </row>
    <row r="233" spans="1:13" s="3" customFormat="1" ht="12.75" hidden="1">
      <c r="A233" s="46"/>
      <c r="B233" s="6"/>
      <c r="C233" s="7"/>
      <c r="D233" s="21"/>
      <c r="E233" s="9"/>
      <c r="F233" s="226"/>
      <c r="G233" s="46"/>
      <c r="H233" s="26"/>
      <c r="I233" s="7"/>
      <c r="J233" s="7"/>
      <c r="K233" s="9"/>
      <c r="L233" s="237"/>
      <c r="M233" s="46"/>
    </row>
    <row r="234" spans="1:13" s="3" customFormat="1" ht="13.5" hidden="1" thickBot="1">
      <c r="A234" s="46"/>
      <c r="B234" s="19"/>
      <c r="C234" s="10"/>
      <c r="D234" s="22"/>
      <c r="E234" s="11"/>
      <c r="F234" s="227"/>
      <c r="G234" s="46"/>
      <c r="H234" s="28"/>
      <c r="I234" s="29"/>
      <c r="J234" s="29"/>
      <c r="K234" s="30"/>
      <c r="L234" s="238"/>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95" t="s">
        <v>773</v>
      </c>
      <c r="C236" s="193"/>
      <c r="D236" s="35"/>
      <c r="E236" s="193" t="s">
        <v>726</v>
      </c>
      <c r="F236" s="902" t="s">
        <v>1652</v>
      </c>
      <c r="G236" s="902"/>
      <c r="H236" s="902"/>
      <c r="I236" s="902"/>
      <c r="J236" s="35"/>
      <c r="K236" s="193" t="s">
        <v>724</v>
      </c>
      <c r="L236" s="193"/>
      <c r="M236" s="46"/>
    </row>
    <row r="237" spans="1:13" s="3" customFormat="1" ht="5.25" customHeight="1" thickTop="1" thickBot="1">
      <c r="A237" s="35"/>
      <c r="B237" s="920" t="s">
        <v>720</v>
      </c>
      <c r="C237" s="921"/>
      <c r="D237" s="43"/>
      <c r="E237" s="44"/>
      <c r="F237" s="44"/>
      <c r="G237" s="35"/>
      <c r="H237" s="924" t="s">
        <v>721</v>
      </c>
      <c r="I237" s="925"/>
      <c r="J237" s="45"/>
      <c r="K237" s="45"/>
      <c r="L237" s="45"/>
      <c r="M237" s="46"/>
    </row>
    <row r="238" spans="1:13" s="3" customFormat="1" ht="16.5" thickTop="1" thickBot="1">
      <c r="A238" s="46"/>
      <c r="B238" s="922"/>
      <c r="C238" s="923"/>
      <c r="D238" s="14"/>
      <c r="E238" s="12" t="s">
        <v>647</v>
      </c>
      <c r="F238" s="13">
        <f>COUNTA(D240:D259)</f>
        <v>7</v>
      </c>
      <c r="G238" s="46"/>
      <c r="H238" s="926"/>
      <c r="I238" s="927"/>
      <c r="J238" s="32"/>
      <c r="K238" s="33" t="s">
        <v>647</v>
      </c>
      <c r="L238" s="34">
        <f>COUNTA(J240:J259)</f>
        <v>13</v>
      </c>
      <c r="M238" s="46"/>
    </row>
    <row r="239" spans="1:13" s="3" customFormat="1">
      <c r="A239" s="46"/>
      <c r="B239" s="15" t="s">
        <v>628</v>
      </c>
      <c r="C239" s="16" t="s">
        <v>624</v>
      </c>
      <c r="D239" s="4" t="s">
        <v>625</v>
      </c>
      <c r="E239" s="4" t="s">
        <v>1588</v>
      </c>
      <c r="F239" s="5" t="s">
        <v>646</v>
      </c>
      <c r="G239" s="46"/>
      <c r="H239" s="24" t="s">
        <v>628</v>
      </c>
      <c r="I239" s="23" t="s">
        <v>624</v>
      </c>
      <c r="J239" s="4" t="s">
        <v>625</v>
      </c>
      <c r="K239" s="4" t="s">
        <v>1588</v>
      </c>
      <c r="L239" s="25" t="s">
        <v>646</v>
      </c>
      <c r="M239" s="46"/>
    </row>
    <row r="240" spans="1:13" s="3" customFormat="1">
      <c r="A240" s="46"/>
      <c r="B240" s="82" t="s">
        <v>632</v>
      </c>
      <c r="C240" s="83" t="s">
        <v>969</v>
      </c>
      <c r="D240" s="84" t="s">
        <v>1271</v>
      </c>
      <c r="E240" s="85" t="s">
        <v>942</v>
      </c>
      <c r="F240" s="263" t="s">
        <v>2553</v>
      </c>
      <c r="G240" s="46"/>
      <c r="H240" s="100" t="s">
        <v>632</v>
      </c>
      <c r="I240" s="83" t="s">
        <v>1189</v>
      </c>
      <c r="J240" s="84" t="s">
        <v>2565</v>
      </c>
      <c r="K240" s="85" t="s">
        <v>942</v>
      </c>
      <c r="L240" s="267" t="s">
        <v>2572</v>
      </c>
      <c r="M240" s="46"/>
    </row>
    <row r="241" spans="1:13" s="3" customFormat="1">
      <c r="A241" s="46"/>
      <c r="B241" s="87" t="s">
        <v>633</v>
      </c>
      <c r="C241" s="88" t="s">
        <v>1576</v>
      </c>
      <c r="D241" s="89" t="s">
        <v>2525</v>
      </c>
      <c r="E241" s="90" t="s">
        <v>753</v>
      </c>
      <c r="F241" s="264" t="s">
        <v>2554</v>
      </c>
      <c r="G241" s="46"/>
      <c r="H241" s="102" t="s">
        <v>633</v>
      </c>
      <c r="I241" s="88" t="s">
        <v>708</v>
      </c>
      <c r="J241" s="89" t="s">
        <v>1051</v>
      </c>
      <c r="K241" s="90" t="s">
        <v>935</v>
      </c>
      <c r="L241" s="268" t="s">
        <v>2573</v>
      </c>
      <c r="M241" s="46"/>
    </row>
    <row r="242" spans="1:13" s="3" customFormat="1">
      <c r="A242" s="46"/>
      <c r="B242" s="92" t="s">
        <v>634</v>
      </c>
      <c r="C242" s="93" t="s">
        <v>755</v>
      </c>
      <c r="D242" s="94" t="s">
        <v>1246</v>
      </c>
      <c r="E242" s="95" t="s">
        <v>631</v>
      </c>
      <c r="F242" s="265" t="s">
        <v>2555</v>
      </c>
      <c r="G242" s="46"/>
      <c r="H242" s="104" t="s">
        <v>634</v>
      </c>
      <c r="I242" s="93" t="s">
        <v>1273</v>
      </c>
      <c r="J242" s="94" t="s">
        <v>1277</v>
      </c>
      <c r="K242" s="95" t="s">
        <v>948</v>
      </c>
      <c r="L242" s="269" t="s">
        <v>2574</v>
      </c>
      <c r="M242" s="46"/>
    </row>
    <row r="243" spans="1:13" s="3" customFormat="1">
      <c r="A243" s="46"/>
      <c r="B243" s="6" t="s">
        <v>635</v>
      </c>
      <c r="C243" s="7" t="s">
        <v>677</v>
      </c>
      <c r="D243" s="8" t="s">
        <v>1524</v>
      </c>
      <c r="E243" s="9" t="s">
        <v>753</v>
      </c>
      <c r="F243" s="266" t="s">
        <v>2556</v>
      </c>
      <c r="G243" s="46"/>
      <c r="H243" s="26" t="s">
        <v>635</v>
      </c>
      <c r="I243" s="7" t="s">
        <v>731</v>
      </c>
      <c r="J243" s="8" t="s">
        <v>1602</v>
      </c>
      <c r="K243" s="9" t="s">
        <v>753</v>
      </c>
      <c r="L243" s="270" t="s">
        <v>2575</v>
      </c>
      <c r="M243" s="46"/>
    </row>
    <row r="244" spans="1:13" s="3" customFormat="1">
      <c r="A244" s="46"/>
      <c r="B244" s="6" t="s">
        <v>636</v>
      </c>
      <c r="C244" s="7" t="s">
        <v>2551</v>
      </c>
      <c r="D244" s="8" t="s">
        <v>1633</v>
      </c>
      <c r="E244" s="9" t="s">
        <v>753</v>
      </c>
      <c r="F244" s="266" t="s">
        <v>2557</v>
      </c>
      <c r="G244" s="46"/>
      <c r="H244" s="26" t="s">
        <v>636</v>
      </c>
      <c r="I244" s="7" t="s">
        <v>982</v>
      </c>
      <c r="J244" s="8" t="s">
        <v>1281</v>
      </c>
      <c r="K244" s="9" t="s">
        <v>753</v>
      </c>
      <c r="L244" s="270" t="s">
        <v>2576</v>
      </c>
      <c r="M244" s="46"/>
    </row>
    <row r="245" spans="1:13" s="3" customFormat="1">
      <c r="A245" s="46"/>
      <c r="B245" s="6" t="s">
        <v>637</v>
      </c>
      <c r="C245" s="7" t="s">
        <v>923</v>
      </c>
      <c r="D245" s="8" t="s">
        <v>1614</v>
      </c>
      <c r="E245" s="9" t="s">
        <v>753</v>
      </c>
      <c r="F245" s="266" t="s">
        <v>2558</v>
      </c>
      <c r="G245" s="46"/>
      <c r="H245" s="26" t="s">
        <v>637</v>
      </c>
      <c r="I245" s="7" t="s">
        <v>793</v>
      </c>
      <c r="J245" s="8" t="s">
        <v>2566</v>
      </c>
      <c r="K245" s="9" t="s">
        <v>753</v>
      </c>
      <c r="L245" s="270" t="s">
        <v>2577</v>
      </c>
      <c r="M245" s="46"/>
    </row>
    <row r="246" spans="1:13" s="3" customFormat="1">
      <c r="A246" s="46"/>
      <c r="B246" s="6" t="s">
        <v>638</v>
      </c>
      <c r="C246" s="7" t="s">
        <v>687</v>
      </c>
      <c r="D246" s="8" t="s">
        <v>2552</v>
      </c>
      <c r="E246" s="9" t="s">
        <v>737</v>
      </c>
      <c r="F246" s="266" t="s">
        <v>2559</v>
      </c>
      <c r="G246" s="46"/>
      <c r="H246" s="26" t="s">
        <v>638</v>
      </c>
      <c r="I246" s="7" t="s">
        <v>2567</v>
      </c>
      <c r="J246" s="8" t="s">
        <v>2566</v>
      </c>
      <c r="K246" s="9" t="s">
        <v>2262</v>
      </c>
      <c r="L246" s="270" t="s">
        <v>2578</v>
      </c>
      <c r="M246" s="46"/>
    </row>
    <row r="247" spans="1:13" s="3" customFormat="1" ht="12.75">
      <c r="A247" s="46"/>
      <c r="B247" s="6"/>
      <c r="C247" s="7"/>
      <c r="D247" s="20"/>
      <c r="E247" s="9"/>
      <c r="F247" s="266"/>
      <c r="G247" s="46"/>
      <c r="H247" s="26" t="s">
        <v>639</v>
      </c>
      <c r="I247" s="7" t="s">
        <v>2568</v>
      </c>
      <c r="J247" s="8" t="s">
        <v>2569</v>
      </c>
      <c r="K247" s="9" t="s">
        <v>753</v>
      </c>
      <c r="L247" s="270" t="s">
        <v>2579</v>
      </c>
      <c r="M247" s="46"/>
    </row>
    <row r="248" spans="1:13" s="3" customFormat="1" ht="12.75">
      <c r="A248" s="46"/>
      <c r="B248" s="6"/>
      <c r="C248" s="7"/>
      <c r="D248" s="20"/>
      <c r="E248" s="9"/>
      <c r="F248" s="266"/>
      <c r="G248" s="46"/>
      <c r="H248" s="26" t="s">
        <v>640</v>
      </c>
      <c r="I248" s="7" t="s">
        <v>744</v>
      </c>
      <c r="J248" s="8" t="s">
        <v>2570</v>
      </c>
      <c r="K248" s="9" t="s">
        <v>2613</v>
      </c>
      <c r="L248" s="270" t="s">
        <v>2580</v>
      </c>
      <c r="M248" s="46"/>
    </row>
    <row r="249" spans="1:13" s="3" customFormat="1" ht="12.75">
      <c r="A249" s="46"/>
      <c r="B249" s="6"/>
      <c r="C249" s="7"/>
      <c r="D249" s="20"/>
      <c r="E249" s="9"/>
      <c r="F249" s="266"/>
      <c r="G249" s="46"/>
      <c r="H249" s="26" t="s">
        <v>641</v>
      </c>
      <c r="I249" s="7" t="s">
        <v>861</v>
      </c>
      <c r="J249" s="8" t="s">
        <v>2571</v>
      </c>
      <c r="K249" s="9" t="s">
        <v>671</v>
      </c>
      <c r="L249" s="270" t="s">
        <v>2581</v>
      </c>
      <c r="M249" s="46"/>
    </row>
    <row r="250" spans="1:13" s="3" customFormat="1" ht="12.75">
      <c r="A250" s="46"/>
      <c r="B250" s="6"/>
      <c r="C250" s="7"/>
      <c r="D250" s="20"/>
      <c r="E250" s="9"/>
      <c r="F250" s="266"/>
      <c r="G250" s="46"/>
      <c r="H250" s="26" t="s">
        <v>642</v>
      </c>
      <c r="I250" s="7" t="s">
        <v>793</v>
      </c>
      <c r="J250" s="8" t="s">
        <v>814</v>
      </c>
      <c r="K250" s="9" t="s">
        <v>2614</v>
      </c>
      <c r="L250" s="270" t="s">
        <v>2582</v>
      </c>
      <c r="M250" s="46"/>
    </row>
    <row r="251" spans="1:13" s="3" customFormat="1" ht="12.75">
      <c r="A251" s="46"/>
      <c r="B251" s="6"/>
      <c r="C251" s="7"/>
      <c r="D251" s="20"/>
      <c r="E251" s="9"/>
      <c r="F251" s="226"/>
      <c r="G251" s="46"/>
      <c r="H251" s="26" t="s">
        <v>643</v>
      </c>
      <c r="I251" s="7" t="s">
        <v>731</v>
      </c>
      <c r="J251" s="8" t="s">
        <v>1428</v>
      </c>
      <c r="K251" s="9" t="s">
        <v>730</v>
      </c>
      <c r="L251" s="237"/>
      <c r="M251" s="46"/>
    </row>
    <row r="252" spans="1:13" s="3" customFormat="1" ht="13.5" thickBot="1">
      <c r="A252" s="46"/>
      <c r="B252" s="6"/>
      <c r="C252" s="7"/>
      <c r="D252" s="20"/>
      <c r="E252" s="9"/>
      <c r="F252" s="226"/>
      <c r="G252" s="46"/>
      <c r="H252" s="26" t="s">
        <v>644</v>
      </c>
      <c r="I252" s="7" t="s">
        <v>731</v>
      </c>
      <c r="J252" s="8" t="s">
        <v>4</v>
      </c>
      <c r="K252" s="9" t="s">
        <v>2473</v>
      </c>
      <c r="L252" s="237"/>
      <c r="M252" s="46"/>
    </row>
    <row r="253" spans="1:13" s="3" customFormat="1" ht="12.75" hidden="1">
      <c r="A253" s="46"/>
      <c r="B253" s="6"/>
      <c r="C253" s="7"/>
      <c r="D253" s="20"/>
      <c r="E253" s="9"/>
      <c r="F253" s="226"/>
      <c r="G253" s="46"/>
      <c r="H253" s="26"/>
      <c r="I253" s="7"/>
      <c r="J253" s="8"/>
      <c r="K253" s="9"/>
      <c r="L253" s="237"/>
      <c r="M253" s="46"/>
    </row>
    <row r="254" spans="1:13" s="3" customFormat="1" ht="12.75" hidden="1">
      <c r="A254" s="46"/>
      <c r="B254" s="6"/>
      <c r="C254" s="7"/>
      <c r="D254" s="21"/>
      <c r="E254" s="9"/>
      <c r="F254" s="226"/>
      <c r="G254" s="46"/>
      <c r="H254" s="26"/>
      <c r="I254" s="7"/>
      <c r="J254" s="8"/>
      <c r="K254" s="9"/>
      <c r="L254" s="237"/>
      <c r="M254" s="46"/>
    </row>
    <row r="255" spans="1:13" s="3" customFormat="1" ht="12.75" hidden="1">
      <c r="A255" s="46"/>
      <c r="B255" s="6"/>
      <c r="C255" s="7"/>
      <c r="D255" s="21"/>
      <c r="E255" s="9"/>
      <c r="F255" s="226"/>
      <c r="G255" s="46"/>
      <c r="H255" s="26"/>
      <c r="I255" s="7"/>
      <c r="J255" s="7"/>
      <c r="K255" s="9"/>
      <c r="L255" s="237"/>
      <c r="M255" s="46"/>
    </row>
    <row r="256" spans="1:13" s="3" customFormat="1" ht="12.75" hidden="1">
      <c r="A256" s="46"/>
      <c r="B256" s="6"/>
      <c r="C256" s="7"/>
      <c r="D256" s="21"/>
      <c r="E256" s="9"/>
      <c r="F256" s="226"/>
      <c r="G256" s="46"/>
      <c r="H256" s="26"/>
      <c r="I256" s="7"/>
      <c r="J256" s="7"/>
      <c r="K256" s="9"/>
      <c r="L256" s="237"/>
      <c r="M256" s="46"/>
    </row>
    <row r="257" spans="1:13" s="3" customFormat="1" ht="12.75" hidden="1">
      <c r="A257" s="46"/>
      <c r="B257" s="6"/>
      <c r="C257" s="7"/>
      <c r="D257" s="21"/>
      <c r="E257" s="9"/>
      <c r="F257" s="226"/>
      <c r="G257" s="46"/>
      <c r="H257" s="26"/>
      <c r="I257" s="7"/>
      <c r="J257" s="7"/>
      <c r="K257" s="9"/>
      <c r="L257" s="237"/>
      <c r="M257" s="46"/>
    </row>
    <row r="258" spans="1:13" s="3" customFormat="1" ht="12.75" hidden="1">
      <c r="A258" s="46"/>
      <c r="B258" s="6"/>
      <c r="C258" s="7"/>
      <c r="D258" s="21"/>
      <c r="E258" s="9"/>
      <c r="F258" s="226"/>
      <c r="G258" s="46"/>
      <c r="H258" s="26"/>
      <c r="I258" s="7"/>
      <c r="J258" s="7"/>
      <c r="K258" s="9"/>
      <c r="L258" s="237"/>
      <c r="M258" s="46"/>
    </row>
    <row r="259" spans="1:13" s="3" customFormat="1" ht="13.5" hidden="1" thickBot="1">
      <c r="A259" s="46"/>
      <c r="B259" s="19"/>
      <c r="C259" s="10"/>
      <c r="D259" s="22"/>
      <c r="E259" s="11"/>
      <c r="F259" s="227"/>
      <c r="G259" s="46"/>
      <c r="H259" s="28"/>
      <c r="I259" s="29"/>
      <c r="J259" s="29"/>
      <c r="K259" s="30"/>
      <c r="L259" s="238"/>
      <c r="M259" s="46"/>
    </row>
    <row r="260" spans="1:13" s="3" customFormat="1" ht="12.75" thickTop="1">
      <c r="A260" s="46"/>
      <c r="B260" s="47"/>
      <c r="C260" s="47"/>
      <c r="D260" s="47"/>
      <c r="E260" s="47"/>
      <c r="F260" s="47"/>
      <c r="G260" s="46"/>
      <c r="H260" s="48"/>
      <c r="I260" s="48"/>
      <c r="J260" s="48"/>
      <c r="K260" s="48"/>
      <c r="L260" s="48"/>
      <c r="M260" s="46"/>
    </row>
    <row r="261" spans="1:13" s="3" customFormat="1" ht="34.5" customHeight="1" thickBot="1">
      <c r="A261" s="35"/>
      <c r="B261" s="195" t="s">
        <v>774</v>
      </c>
      <c r="C261" s="193"/>
      <c r="D261" s="35"/>
      <c r="E261" s="193" t="s">
        <v>726</v>
      </c>
      <c r="F261" s="902" t="s">
        <v>723</v>
      </c>
      <c r="G261" s="902"/>
      <c r="H261" s="902"/>
      <c r="I261" s="902"/>
      <c r="K261" s="193" t="s">
        <v>724</v>
      </c>
      <c r="L261" s="193"/>
      <c r="M261" s="46"/>
    </row>
    <row r="262" spans="1:13" s="3" customFormat="1" ht="5.25" customHeight="1" thickTop="1" thickBot="1">
      <c r="A262" s="35"/>
      <c r="B262" s="920" t="s">
        <v>1617</v>
      </c>
      <c r="C262" s="921"/>
      <c r="D262" s="43"/>
      <c r="E262" s="44"/>
      <c r="F262" s="44"/>
      <c r="G262" s="35"/>
      <c r="H262" s="924" t="s">
        <v>722</v>
      </c>
      <c r="I262" s="925"/>
      <c r="J262" s="45"/>
      <c r="K262" s="45"/>
      <c r="L262" s="45"/>
      <c r="M262" s="46"/>
    </row>
    <row r="263" spans="1:13" s="3" customFormat="1" ht="16.5" thickTop="1" thickBot="1">
      <c r="A263" s="46"/>
      <c r="B263" s="922"/>
      <c r="C263" s="923"/>
      <c r="D263" s="14"/>
      <c r="E263" s="12" t="s">
        <v>647</v>
      </c>
      <c r="F263" s="13">
        <f>COUNTA(D265:D284)</f>
        <v>2</v>
      </c>
      <c r="G263" s="46"/>
      <c r="H263" s="926"/>
      <c r="I263" s="927"/>
      <c r="J263" s="32"/>
      <c r="K263" s="33" t="s">
        <v>647</v>
      </c>
      <c r="L263" s="34">
        <f>COUNTA(J265:J284)</f>
        <v>9</v>
      </c>
      <c r="M263" s="46"/>
    </row>
    <row r="264" spans="1:13" s="3" customFormat="1">
      <c r="A264" s="46"/>
      <c r="B264" s="15" t="s">
        <v>628</v>
      </c>
      <c r="C264" s="16" t="s">
        <v>624</v>
      </c>
      <c r="D264" s="4" t="s">
        <v>625</v>
      </c>
      <c r="E264" s="4" t="s">
        <v>1588</v>
      </c>
      <c r="F264" s="5" t="s">
        <v>646</v>
      </c>
      <c r="G264" s="46"/>
      <c r="H264" s="24" t="s">
        <v>628</v>
      </c>
      <c r="I264" s="23" t="s">
        <v>624</v>
      </c>
      <c r="J264" s="4" t="s">
        <v>625</v>
      </c>
      <c r="K264" s="4" t="s">
        <v>1588</v>
      </c>
      <c r="L264" s="25" t="s">
        <v>646</v>
      </c>
      <c r="M264" s="46"/>
    </row>
    <row r="265" spans="1:13" s="3" customFormat="1">
      <c r="A265" s="46"/>
      <c r="B265" s="82" t="s">
        <v>632</v>
      </c>
      <c r="C265" s="83" t="s">
        <v>1620</v>
      </c>
      <c r="D265" s="84" t="s">
        <v>1621</v>
      </c>
      <c r="E265" s="85" t="s">
        <v>753</v>
      </c>
      <c r="F265" s="263" t="s">
        <v>2560</v>
      </c>
      <c r="G265" s="46"/>
      <c r="H265" s="100" t="s">
        <v>632</v>
      </c>
      <c r="I265" s="83" t="s">
        <v>1118</v>
      </c>
      <c r="J265" s="84" t="s">
        <v>2583</v>
      </c>
      <c r="K265" s="85" t="s">
        <v>730</v>
      </c>
      <c r="L265" s="267" t="s">
        <v>2586</v>
      </c>
      <c r="M265" s="46"/>
    </row>
    <row r="266" spans="1:13" s="3" customFormat="1">
      <c r="A266" s="46"/>
      <c r="B266" s="87" t="s">
        <v>633</v>
      </c>
      <c r="C266" s="88" t="s">
        <v>973</v>
      </c>
      <c r="D266" s="89" t="s">
        <v>1484</v>
      </c>
      <c r="E266" s="90" t="s">
        <v>1293</v>
      </c>
      <c r="F266" s="264" t="s">
        <v>2561</v>
      </c>
      <c r="G266" s="46"/>
      <c r="H266" s="102" t="s">
        <v>633</v>
      </c>
      <c r="I266" s="88" t="s">
        <v>1053</v>
      </c>
      <c r="J266" s="89" t="s">
        <v>1054</v>
      </c>
      <c r="K266" s="90" t="s">
        <v>730</v>
      </c>
      <c r="L266" s="268" t="s">
        <v>2587</v>
      </c>
      <c r="M266" s="46"/>
    </row>
    <row r="267" spans="1:13" s="3" customFormat="1">
      <c r="A267" s="46"/>
      <c r="B267" s="92"/>
      <c r="C267" s="93"/>
      <c r="D267" s="94"/>
      <c r="E267" s="95"/>
      <c r="F267" s="265"/>
      <c r="G267" s="46"/>
      <c r="H267" s="104" t="s">
        <v>634</v>
      </c>
      <c r="I267" s="93" t="s">
        <v>701</v>
      </c>
      <c r="J267" s="94" t="s">
        <v>700</v>
      </c>
      <c r="K267" s="95" t="s">
        <v>671</v>
      </c>
      <c r="L267" s="269" t="s">
        <v>2588</v>
      </c>
      <c r="M267" s="46"/>
    </row>
    <row r="268" spans="1:13" s="3" customFormat="1" ht="12.75">
      <c r="A268" s="46"/>
      <c r="B268" s="6"/>
      <c r="C268" s="7"/>
      <c r="D268" s="20"/>
      <c r="E268" s="9"/>
      <c r="F268" s="266"/>
      <c r="G268" s="46"/>
      <c r="H268" s="26" t="s">
        <v>635</v>
      </c>
      <c r="I268" s="7" t="s">
        <v>666</v>
      </c>
      <c r="J268" s="8" t="s">
        <v>1289</v>
      </c>
      <c r="K268" s="9" t="s">
        <v>2615</v>
      </c>
      <c r="L268" s="270" t="s">
        <v>2589</v>
      </c>
      <c r="M268" s="46"/>
    </row>
    <row r="269" spans="1:13" s="3" customFormat="1" ht="12.75">
      <c r="A269" s="46"/>
      <c r="B269" s="6"/>
      <c r="C269" s="7"/>
      <c r="D269" s="20"/>
      <c r="E269" s="9"/>
      <c r="F269" s="266"/>
      <c r="G269" s="46"/>
      <c r="H269" s="26" t="s">
        <v>636</v>
      </c>
      <c r="I269" s="7" t="s">
        <v>818</v>
      </c>
      <c r="J269" s="8" t="s">
        <v>2584</v>
      </c>
      <c r="K269" s="9" t="s">
        <v>2616</v>
      </c>
      <c r="L269" s="270" t="s">
        <v>2590</v>
      </c>
      <c r="M269" s="46"/>
    </row>
    <row r="270" spans="1:13" s="3" customFormat="1" ht="12.75">
      <c r="A270" s="46"/>
      <c r="B270" s="6"/>
      <c r="C270" s="7"/>
      <c r="D270" s="20"/>
      <c r="E270" s="9"/>
      <c r="F270" s="266"/>
      <c r="G270" s="46"/>
      <c r="H270" s="26" t="s">
        <v>637</v>
      </c>
      <c r="I270" s="7" t="s">
        <v>731</v>
      </c>
      <c r="J270" s="8" t="s">
        <v>895</v>
      </c>
      <c r="K270" s="9" t="s">
        <v>671</v>
      </c>
      <c r="L270" s="270" t="s">
        <v>2591</v>
      </c>
      <c r="M270" s="46"/>
    </row>
    <row r="271" spans="1:13" s="3" customFormat="1" ht="12.75">
      <c r="A271" s="46"/>
      <c r="B271" s="6"/>
      <c r="C271" s="7"/>
      <c r="D271" s="20"/>
      <c r="E271" s="9"/>
      <c r="F271" s="266"/>
      <c r="G271" s="46"/>
      <c r="H271" s="26" t="s">
        <v>638</v>
      </c>
      <c r="I271" s="7" t="s">
        <v>731</v>
      </c>
      <c r="J271" s="8" t="s">
        <v>2585</v>
      </c>
      <c r="K271" s="9" t="s">
        <v>2617</v>
      </c>
      <c r="L271" s="270" t="s">
        <v>2592</v>
      </c>
      <c r="M271" s="46"/>
    </row>
    <row r="272" spans="1:13" s="3" customFormat="1" ht="12.75">
      <c r="A272" s="46"/>
      <c r="B272" s="6"/>
      <c r="C272" s="7"/>
      <c r="D272" s="20"/>
      <c r="E272" s="9"/>
      <c r="F272" s="266"/>
      <c r="G272" s="46"/>
      <c r="H272" s="26" t="s">
        <v>639</v>
      </c>
      <c r="I272" s="7" t="s">
        <v>866</v>
      </c>
      <c r="J272" s="8" t="s">
        <v>1070</v>
      </c>
      <c r="K272" s="9" t="s">
        <v>753</v>
      </c>
      <c r="L272" s="270" t="s">
        <v>2593</v>
      </c>
      <c r="M272" s="46"/>
    </row>
    <row r="273" spans="1:13" s="3" customFormat="1" ht="13.5" thickBot="1">
      <c r="A273" s="46"/>
      <c r="B273" s="6"/>
      <c r="C273" s="7"/>
      <c r="D273" s="20"/>
      <c r="E273" s="9"/>
      <c r="F273" s="266"/>
      <c r="G273" s="46"/>
      <c r="H273" s="26" t="s">
        <v>640</v>
      </c>
      <c r="I273" s="7" t="s">
        <v>879</v>
      </c>
      <c r="J273" s="8" t="s">
        <v>880</v>
      </c>
      <c r="K273" s="9" t="s">
        <v>2618</v>
      </c>
      <c r="L273" s="270" t="s">
        <v>2594</v>
      </c>
      <c r="M273" s="46"/>
    </row>
    <row r="274" spans="1:13" s="3" customFormat="1" ht="12.75" hidden="1">
      <c r="A274" s="46"/>
      <c r="B274" s="6"/>
      <c r="C274" s="7"/>
      <c r="D274" s="20"/>
      <c r="E274" s="9"/>
      <c r="F274" s="226"/>
      <c r="G274" s="46"/>
      <c r="H274" s="26"/>
      <c r="I274" s="7"/>
      <c r="J274" s="8"/>
      <c r="K274" s="9"/>
      <c r="L274" s="237"/>
      <c r="M274" s="46"/>
    </row>
    <row r="275" spans="1:13" s="3" customFormat="1" ht="12.75" hidden="1">
      <c r="A275" s="46"/>
      <c r="B275" s="6"/>
      <c r="C275" s="7"/>
      <c r="D275" s="20"/>
      <c r="E275" s="9"/>
      <c r="F275" s="226"/>
      <c r="G275" s="46"/>
      <c r="H275" s="26"/>
      <c r="I275" s="7"/>
      <c r="J275" s="8"/>
      <c r="K275" s="9"/>
      <c r="L275" s="237"/>
      <c r="M275" s="46"/>
    </row>
    <row r="276" spans="1:13" s="3" customFormat="1" ht="12.75" hidden="1">
      <c r="A276" s="46"/>
      <c r="B276" s="6"/>
      <c r="C276" s="7"/>
      <c r="D276" s="20"/>
      <c r="E276" s="9"/>
      <c r="F276" s="226"/>
      <c r="G276" s="46"/>
      <c r="H276" s="26"/>
      <c r="I276" s="7"/>
      <c r="J276" s="8"/>
      <c r="K276" s="9"/>
      <c r="L276" s="237"/>
      <c r="M276" s="46"/>
    </row>
    <row r="277" spans="1:13" s="3" customFormat="1" ht="12.75" hidden="1">
      <c r="A277" s="46"/>
      <c r="B277" s="6"/>
      <c r="C277" s="7"/>
      <c r="D277" s="20"/>
      <c r="E277" s="9"/>
      <c r="F277" s="226"/>
      <c r="G277" s="46"/>
      <c r="H277" s="26"/>
      <c r="I277" s="7"/>
      <c r="J277" s="8"/>
      <c r="K277" s="9"/>
      <c r="L277" s="237"/>
      <c r="M277" s="46"/>
    </row>
    <row r="278" spans="1:13" s="3" customFormat="1" ht="12.75" hidden="1">
      <c r="A278" s="46"/>
      <c r="B278" s="6"/>
      <c r="C278" s="7"/>
      <c r="D278" s="20"/>
      <c r="E278" s="9"/>
      <c r="F278" s="226"/>
      <c r="G278" s="46"/>
      <c r="H278" s="26"/>
      <c r="I278" s="7"/>
      <c r="J278" s="8"/>
      <c r="K278" s="9"/>
      <c r="L278" s="237"/>
      <c r="M278" s="46"/>
    </row>
    <row r="279" spans="1:13" s="3" customFormat="1" ht="12.75" hidden="1">
      <c r="A279" s="46"/>
      <c r="B279" s="6"/>
      <c r="C279" s="7"/>
      <c r="D279" s="21"/>
      <c r="E279" s="9"/>
      <c r="F279" s="226"/>
      <c r="G279" s="46"/>
      <c r="H279" s="26"/>
      <c r="I279" s="7"/>
      <c r="J279" s="7"/>
      <c r="K279" s="9"/>
      <c r="L279" s="237"/>
      <c r="M279" s="46"/>
    </row>
    <row r="280" spans="1:13" s="3" customFormat="1" ht="12.75" hidden="1">
      <c r="A280" s="46"/>
      <c r="B280" s="6"/>
      <c r="C280" s="7"/>
      <c r="D280" s="21"/>
      <c r="E280" s="9"/>
      <c r="F280" s="226"/>
      <c r="G280" s="46"/>
      <c r="H280" s="26"/>
      <c r="I280" s="7"/>
      <c r="J280" s="7"/>
      <c r="K280" s="9"/>
      <c r="L280" s="237"/>
      <c r="M280" s="46"/>
    </row>
    <row r="281" spans="1:13" s="3" customFormat="1" ht="12.75" hidden="1">
      <c r="A281" s="46"/>
      <c r="B281" s="6"/>
      <c r="C281" s="7"/>
      <c r="D281" s="21"/>
      <c r="E281" s="9"/>
      <c r="F281" s="226"/>
      <c r="G281" s="46"/>
      <c r="H281" s="26"/>
      <c r="I281" s="7"/>
      <c r="J281" s="7"/>
      <c r="K281" s="9"/>
      <c r="L281" s="237"/>
      <c r="M281" s="46"/>
    </row>
    <row r="282" spans="1:13" s="3" customFormat="1" ht="12.75" hidden="1">
      <c r="A282" s="46"/>
      <c r="B282" s="6"/>
      <c r="C282" s="7"/>
      <c r="D282" s="21"/>
      <c r="E282" s="9"/>
      <c r="F282" s="226"/>
      <c r="G282" s="46"/>
      <c r="H282" s="26"/>
      <c r="I282" s="7"/>
      <c r="J282" s="7"/>
      <c r="K282" s="9"/>
      <c r="L282" s="237"/>
      <c r="M282" s="46"/>
    </row>
    <row r="283" spans="1:13" s="3" customFormat="1" ht="12.75" hidden="1">
      <c r="A283" s="46"/>
      <c r="B283" s="6"/>
      <c r="C283" s="7"/>
      <c r="D283" s="21"/>
      <c r="E283" s="9"/>
      <c r="F283" s="226"/>
      <c r="G283" s="46"/>
      <c r="H283" s="26"/>
      <c r="I283" s="7"/>
      <c r="J283" s="7"/>
      <c r="K283" s="9"/>
      <c r="L283" s="237"/>
      <c r="M283" s="46"/>
    </row>
    <row r="284" spans="1:13" s="3" customFormat="1" ht="13.5" hidden="1" thickBot="1">
      <c r="A284" s="46"/>
      <c r="B284" s="19"/>
      <c r="C284" s="10"/>
      <c r="D284" s="22"/>
      <c r="E284" s="11"/>
      <c r="F284" s="227"/>
      <c r="G284" s="46"/>
      <c r="H284" s="28"/>
      <c r="I284" s="29"/>
      <c r="J284" s="29"/>
      <c r="K284" s="30"/>
      <c r="L284" s="238"/>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95" t="s">
        <v>914</v>
      </c>
      <c r="C286" s="193"/>
      <c r="D286" s="193" t="s">
        <v>724</v>
      </c>
      <c r="E286" s="902" t="s">
        <v>916</v>
      </c>
      <c r="F286" s="902"/>
      <c r="G286" s="42"/>
      <c r="H286" s="193" t="s">
        <v>775</v>
      </c>
      <c r="I286" s="193"/>
      <c r="J286" s="193" t="s">
        <v>724</v>
      </c>
      <c r="K286" s="902" t="s">
        <v>915</v>
      </c>
      <c r="L286" s="902"/>
      <c r="M286" s="46"/>
    </row>
    <row r="287" spans="1:13" s="3" customFormat="1" ht="5.25" customHeight="1" thickTop="1" thickBot="1">
      <c r="A287" s="35"/>
      <c r="B287" s="930" t="s">
        <v>906</v>
      </c>
      <c r="C287" s="931"/>
      <c r="D287" s="45"/>
      <c r="E287" s="45"/>
      <c r="F287" s="45"/>
      <c r="G287" s="35"/>
      <c r="H287" s="924" t="s">
        <v>722</v>
      </c>
      <c r="I287" s="925"/>
      <c r="J287" s="45"/>
      <c r="K287" s="45"/>
      <c r="L287" s="45"/>
      <c r="M287" s="46"/>
    </row>
    <row r="288" spans="1:13" s="3" customFormat="1" ht="16.5" thickTop="1" thickBot="1">
      <c r="A288" s="46"/>
      <c r="B288" s="932"/>
      <c r="C288" s="933"/>
      <c r="D288" s="58"/>
      <c r="E288" s="59" t="s">
        <v>647</v>
      </c>
      <c r="F288" s="60">
        <f>COUNTA(D290:D309)</f>
        <v>5</v>
      </c>
      <c r="G288" s="46"/>
      <c r="H288" s="926"/>
      <c r="I288" s="927"/>
      <c r="J288" s="32"/>
      <c r="K288" s="33" t="s">
        <v>647</v>
      </c>
      <c r="L288" s="34">
        <f>COUNTA(J290:J309)</f>
        <v>8</v>
      </c>
      <c r="M288" s="46"/>
    </row>
    <row r="289" spans="1:13" s="3" customFormat="1">
      <c r="A289" s="46"/>
      <c r="B289" s="61" t="s">
        <v>628</v>
      </c>
      <c r="C289" s="4" t="s">
        <v>624</v>
      </c>
      <c r="D289" s="4" t="s">
        <v>625</v>
      </c>
      <c r="E289" s="4" t="s">
        <v>1588</v>
      </c>
      <c r="F289" s="62" t="s">
        <v>646</v>
      </c>
      <c r="G289" s="46"/>
      <c r="H289" s="24" t="s">
        <v>628</v>
      </c>
      <c r="I289" s="23" t="s">
        <v>624</v>
      </c>
      <c r="J289" s="4" t="s">
        <v>625</v>
      </c>
      <c r="K289" s="4" t="s">
        <v>1588</v>
      </c>
      <c r="L289" s="25" t="s">
        <v>646</v>
      </c>
      <c r="M289" s="46"/>
    </row>
    <row r="290" spans="1:13" s="3" customFormat="1">
      <c r="A290" s="46"/>
      <c r="B290" s="97" t="s">
        <v>632</v>
      </c>
      <c r="C290" s="83" t="s">
        <v>891</v>
      </c>
      <c r="D290" s="84" t="s">
        <v>892</v>
      </c>
      <c r="E290" s="85" t="s">
        <v>663</v>
      </c>
      <c r="F290" s="271" t="s">
        <v>2600</v>
      </c>
      <c r="G290" s="46"/>
      <c r="H290" s="100" t="s">
        <v>632</v>
      </c>
      <c r="I290" s="83" t="s">
        <v>818</v>
      </c>
      <c r="J290" s="84" t="s">
        <v>2595</v>
      </c>
      <c r="K290" s="85" t="s">
        <v>2473</v>
      </c>
      <c r="L290" s="267" t="s">
        <v>2605</v>
      </c>
      <c r="M290" s="46"/>
    </row>
    <row r="291" spans="1:13" s="3" customFormat="1">
      <c r="A291" s="46"/>
      <c r="B291" s="98" t="s">
        <v>633</v>
      </c>
      <c r="C291" s="88" t="s">
        <v>1053</v>
      </c>
      <c r="D291" s="89" t="s">
        <v>2599</v>
      </c>
      <c r="E291" s="90" t="s">
        <v>935</v>
      </c>
      <c r="F291" s="272" t="s">
        <v>2601</v>
      </c>
      <c r="G291" s="46"/>
      <c r="H291" s="102" t="s">
        <v>633</v>
      </c>
      <c r="I291" s="88" t="s">
        <v>991</v>
      </c>
      <c r="J291" s="89" t="s">
        <v>2596</v>
      </c>
      <c r="K291" s="90" t="s">
        <v>1599</v>
      </c>
      <c r="L291" s="268" t="s">
        <v>2606</v>
      </c>
      <c r="M291" s="46"/>
    </row>
    <row r="292" spans="1:13" s="3" customFormat="1">
      <c r="A292" s="46"/>
      <c r="B292" s="99" t="s">
        <v>634</v>
      </c>
      <c r="C292" s="93" t="s">
        <v>866</v>
      </c>
      <c r="D292" s="94" t="s">
        <v>1300</v>
      </c>
      <c r="E292" s="95" t="s">
        <v>885</v>
      </c>
      <c r="F292" s="273" t="s">
        <v>2602</v>
      </c>
      <c r="G292" s="46"/>
      <c r="H292" s="104" t="s">
        <v>634</v>
      </c>
      <c r="I292" s="93" t="s">
        <v>1079</v>
      </c>
      <c r="J292" s="94" t="s">
        <v>1080</v>
      </c>
      <c r="K292" s="95" t="s">
        <v>753</v>
      </c>
      <c r="L292" s="269" t="s">
        <v>2607</v>
      </c>
      <c r="M292" s="46"/>
    </row>
    <row r="293" spans="1:13" s="3" customFormat="1">
      <c r="A293" s="46"/>
      <c r="B293" s="63" t="s">
        <v>635</v>
      </c>
      <c r="C293" s="7" t="s">
        <v>744</v>
      </c>
      <c r="D293" s="8" t="s">
        <v>1085</v>
      </c>
      <c r="E293" s="9" t="s">
        <v>948</v>
      </c>
      <c r="F293" s="274" t="s">
        <v>2603</v>
      </c>
      <c r="G293" s="46"/>
      <c r="H293" s="26" t="s">
        <v>635</v>
      </c>
      <c r="I293" s="7" t="s">
        <v>866</v>
      </c>
      <c r="J293" s="8" t="s">
        <v>2597</v>
      </c>
      <c r="K293" s="9" t="s">
        <v>2473</v>
      </c>
      <c r="L293" s="270" t="s">
        <v>2608</v>
      </c>
      <c r="M293" s="46"/>
    </row>
    <row r="294" spans="1:13" s="3" customFormat="1">
      <c r="A294" s="46"/>
      <c r="B294" s="63" t="s">
        <v>636</v>
      </c>
      <c r="C294" s="7" t="s">
        <v>735</v>
      </c>
      <c r="D294" s="8" t="s">
        <v>1086</v>
      </c>
      <c r="E294" s="9" t="s">
        <v>936</v>
      </c>
      <c r="F294" s="274" t="s">
        <v>2604</v>
      </c>
      <c r="G294" s="46"/>
      <c r="H294" s="26" t="s">
        <v>636</v>
      </c>
      <c r="I294" s="7" t="s">
        <v>866</v>
      </c>
      <c r="J294" s="8" t="s">
        <v>1290</v>
      </c>
      <c r="K294" s="9" t="s">
        <v>883</v>
      </c>
      <c r="L294" s="270" t="s">
        <v>2609</v>
      </c>
      <c r="M294" s="46"/>
    </row>
    <row r="295" spans="1:13" s="3" customFormat="1" ht="12.75">
      <c r="A295" s="46"/>
      <c r="B295" s="63"/>
      <c r="C295" s="7"/>
      <c r="D295" s="20"/>
      <c r="E295" s="9"/>
      <c r="F295" s="274"/>
      <c r="G295" s="46"/>
      <c r="H295" s="26" t="s">
        <v>637</v>
      </c>
      <c r="I295" s="7" t="s">
        <v>1053</v>
      </c>
      <c r="J295" s="8" t="s">
        <v>1081</v>
      </c>
      <c r="K295" s="9" t="s">
        <v>753</v>
      </c>
      <c r="L295" s="270" t="s">
        <v>2610</v>
      </c>
      <c r="M295" s="46"/>
    </row>
    <row r="296" spans="1:13" s="3" customFormat="1" ht="12.75">
      <c r="A296" s="46"/>
      <c r="B296" s="63"/>
      <c r="C296" s="7"/>
      <c r="D296" s="20"/>
      <c r="E296" s="9"/>
      <c r="F296" s="274"/>
      <c r="G296" s="46"/>
      <c r="H296" s="26" t="s">
        <v>638</v>
      </c>
      <c r="I296" s="7" t="s">
        <v>731</v>
      </c>
      <c r="J296" s="8" t="s">
        <v>2598</v>
      </c>
      <c r="K296" s="9" t="s">
        <v>2473</v>
      </c>
      <c r="L296" s="270" t="s">
        <v>2611</v>
      </c>
      <c r="M296" s="46"/>
    </row>
    <row r="297" spans="1:13" s="3" customFormat="1" ht="13.5" thickBot="1">
      <c r="A297" s="46"/>
      <c r="B297" s="63"/>
      <c r="C297" s="7"/>
      <c r="D297" s="20"/>
      <c r="E297" s="9"/>
      <c r="F297" s="274"/>
      <c r="G297" s="46"/>
      <c r="H297" s="26" t="s">
        <v>639</v>
      </c>
      <c r="I297" s="7" t="s">
        <v>731</v>
      </c>
      <c r="J297" s="8" t="s">
        <v>1296</v>
      </c>
      <c r="K297" s="9" t="s">
        <v>753</v>
      </c>
      <c r="L297" s="270" t="s">
        <v>2612</v>
      </c>
      <c r="M297" s="46"/>
    </row>
    <row r="298" spans="1:13" s="3" customFormat="1" ht="12.75" hidden="1">
      <c r="A298" s="46"/>
      <c r="B298" s="63"/>
      <c r="C298" s="7"/>
      <c r="D298" s="20"/>
      <c r="E298" s="9"/>
      <c r="F298" s="232"/>
      <c r="G298" s="46"/>
      <c r="H298" s="26"/>
      <c r="I298" s="7"/>
      <c r="J298" s="8"/>
      <c r="K298" s="9"/>
      <c r="L298" s="237"/>
      <c r="M298" s="46"/>
    </row>
    <row r="299" spans="1:13" s="3" customFormat="1" ht="12.75" hidden="1">
      <c r="A299" s="46"/>
      <c r="B299" s="63"/>
      <c r="C299" s="7"/>
      <c r="D299" s="20"/>
      <c r="E299" s="9"/>
      <c r="F299" s="232"/>
      <c r="G299" s="46"/>
      <c r="H299" s="26"/>
      <c r="I299" s="7"/>
      <c r="J299" s="8"/>
      <c r="K299" s="9"/>
      <c r="L299" s="237"/>
      <c r="M299" s="46"/>
    </row>
    <row r="300" spans="1:13" s="3" customFormat="1" ht="12.75" hidden="1">
      <c r="A300" s="46"/>
      <c r="B300" s="63"/>
      <c r="C300" s="7"/>
      <c r="D300" s="20"/>
      <c r="E300" s="9"/>
      <c r="F300" s="232"/>
      <c r="G300" s="46"/>
      <c r="H300" s="26"/>
      <c r="I300" s="7"/>
      <c r="J300" s="8"/>
      <c r="K300" s="9"/>
      <c r="L300" s="237"/>
      <c r="M300" s="46"/>
    </row>
    <row r="301" spans="1:13" s="3" customFormat="1" ht="12.75" hidden="1">
      <c r="A301" s="46"/>
      <c r="B301" s="63"/>
      <c r="C301" s="7"/>
      <c r="D301" s="20"/>
      <c r="E301" s="9"/>
      <c r="F301" s="232"/>
      <c r="G301" s="46"/>
      <c r="H301" s="26"/>
      <c r="I301" s="7"/>
      <c r="J301" s="8"/>
      <c r="K301" s="9"/>
      <c r="L301" s="237"/>
      <c r="M301" s="46"/>
    </row>
    <row r="302" spans="1:13" s="3" customFormat="1" ht="12.75" hidden="1">
      <c r="A302" s="46"/>
      <c r="B302" s="63"/>
      <c r="C302" s="7"/>
      <c r="D302" s="20"/>
      <c r="E302" s="9"/>
      <c r="F302" s="232"/>
      <c r="G302" s="46"/>
      <c r="H302" s="26"/>
      <c r="I302" s="7"/>
      <c r="J302" s="8"/>
      <c r="K302" s="9"/>
      <c r="L302" s="237"/>
      <c r="M302" s="46"/>
    </row>
    <row r="303" spans="1:13" s="3" customFormat="1" ht="12.75" hidden="1">
      <c r="A303" s="46"/>
      <c r="B303" s="63"/>
      <c r="C303" s="7"/>
      <c r="D303" s="20"/>
      <c r="E303" s="9"/>
      <c r="F303" s="232"/>
      <c r="G303" s="46"/>
      <c r="H303" s="26"/>
      <c r="I303" s="7"/>
      <c r="J303" s="8"/>
      <c r="K303" s="9"/>
      <c r="L303" s="237"/>
      <c r="M303" s="46"/>
    </row>
    <row r="304" spans="1:13" s="3" customFormat="1" ht="12.75" hidden="1">
      <c r="A304" s="46"/>
      <c r="B304" s="63"/>
      <c r="C304" s="7"/>
      <c r="D304" s="21"/>
      <c r="E304" s="9"/>
      <c r="F304" s="232"/>
      <c r="G304" s="46"/>
      <c r="H304" s="26"/>
      <c r="I304" s="7"/>
      <c r="J304" s="7"/>
      <c r="K304" s="9"/>
      <c r="L304" s="237"/>
      <c r="M304" s="46"/>
    </row>
    <row r="305" spans="1:13" s="3" customFormat="1" ht="12.75" hidden="1">
      <c r="A305" s="46"/>
      <c r="B305" s="63"/>
      <c r="C305" s="7"/>
      <c r="D305" s="21"/>
      <c r="E305" s="9"/>
      <c r="F305" s="232"/>
      <c r="G305" s="46"/>
      <c r="H305" s="26"/>
      <c r="I305" s="7"/>
      <c r="J305" s="7"/>
      <c r="K305" s="9"/>
      <c r="L305" s="237"/>
      <c r="M305" s="46"/>
    </row>
    <row r="306" spans="1:13" s="3" customFormat="1" ht="12.75" hidden="1">
      <c r="A306" s="46"/>
      <c r="B306" s="63"/>
      <c r="C306" s="7"/>
      <c r="D306" s="21"/>
      <c r="E306" s="9"/>
      <c r="F306" s="232"/>
      <c r="G306" s="46"/>
      <c r="H306" s="26"/>
      <c r="I306" s="7"/>
      <c r="J306" s="7"/>
      <c r="K306" s="9"/>
      <c r="L306" s="237"/>
      <c r="M306" s="46"/>
    </row>
    <row r="307" spans="1:13" s="3" customFormat="1" ht="12.75" hidden="1">
      <c r="A307" s="46"/>
      <c r="B307" s="63"/>
      <c r="C307" s="7"/>
      <c r="D307" s="21"/>
      <c r="E307" s="9"/>
      <c r="F307" s="232"/>
      <c r="G307" s="46"/>
      <c r="H307" s="26"/>
      <c r="I307" s="7"/>
      <c r="J307" s="7"/>
      <c r="K307" s="9"/>
      <c r="L307" s="237"/>
      <c r="M307" s="46"/>
    </row>
    <row r="308" spans="1:13" s="3" customFormat="1" ht="12.75" hidden="1">
      <c r="A308" s="46"/>
      <c r="B308" s="63"/>
      <c r="C308" s="7"/>
      <c r="D308" s="21"/>
      <c r="E308" s="9"/>
      <c r="F308" s="232"/>
      <c r="G308" s="46"/>
      <c r="H308" s="26"/>
      <c r="I308" s="7"/>
      <c r="J308" s="7"/>
      <c r="K308" s="9"/>
      <c r="L308" s="237"/>
      <c r="M308" s="46"/>
    </row>
    <row r="309" spans="1:13" s="3" customFormat="1" ht="13.5" hidden="1" thickBot="1">
      <c r="A309" s="46"/>
      <c r="B309" s="65"/>
      <c r="C309" s="66"/>
      <c r="D309" s="67"/>
      <c r="E309" s="68"/>
      <c r="F309" s="233"/>
      <c r="G309" s="46"/>
      <c r="H309" s="28"/>
      <c r="I309" s="29"/>
      <c r="J309" s="29"/>
      <c r="K309" s="30"/>
      <c r="L309" s="238"/>
      <c r="M309" s="46"/>
    </row>
    <row r="310" spans="1:13" s="3" customFormat="1" ht="12.75" hidden="1" thickTop="1">
      <c r="A310" s="46"/>
      <c r="B310" s="70"/>
      <c r="C310" s="70"/>
      <c r="D310" s="70"/>
      <c r="E310" s="70"/>
      <c r="F310" s="70"/>
      <c r="G310" s="46"/>
      <c r="H310" s="48"/>
      <c r="I310" s="48"/>
      <c r="J310" s="48"/>
      <c r="K310" s="48"/>
      <c r="L310" s="48"/>
      <c r="M310" s="46"/>
    </row>
    <row r="311" spans="1:13" s="3" customFormat="1" ht="12.75" thickTop="1">
      <c r="A311" s="46"/>
      <c r="B311" s="70"/>
      <c r="C311" s="70"/>
      <c r="D311" s="70"/>
      <c r="E311" s="70"/>
      <c r="F311" s="70"/>
      <c r="G311" s="46"/>
      <c r="H311" s="48"/>
      <c r="I311" s="48"/>
      <c r="J311" s="48"/>
      <c r="K311" s="48"/>
      <c r="L311" s="48"/>
      <c r="M311" s="46"/>
    </row>
    <row r="312" spans="1:13" s="3" customFormat="1" ht="21" thickBot="1">
      <c r="A312" s="46"/>
      <c r="B312" s="46"/>
      <c r="C312" s="46"/>
      <c r="D312" s="46"/>
      <c r="E312" s="46"/>
      <c r="F312" s="46"/>
      <c r="G312" s="46"/>
      <c r="H312" s="193" t="s">
        <v>2562</v>
      </c>
      <c r="I312" s="193"/>
      <c r="J312" s="193" t="s">
        <v>726</v>
      </c>
      <c r="K312" s="902" t="s">
        <v>2563</v>
      </c>
      <c r="L312" s="902"/>
      <c r="M312" s="46"/>
    </row>
    <row r="313" spans="1:13" s="3" customFormat="1" ht="13.5" thickTop="1" thickBot="1">
      <c r="A313" s="46"/>
      <c r="B313" s="46"/>
      <c r="C313" s="46"/>
      <c r="D313" s="46"/>
      <c r="E313" s="46"/>
      <c r="F313" s="46"/>
      <c r="G313" s="46"/>
      <c r="H313" s="924" t="s">
        <v>2563</v>
      </c>
      <c r="I313" s="925"/>
      <c r="J313" s="45"/>
      <c r="K313" s="45"/>
      <c r="L313" s="45"/>
      <c r="M313" s="46"/>
    </row>
    <row r="314" spans="1:13" s="3" customFormat="1" ht="16.5" thickTop="1" thickBot="1">
      <c r="A314" s="46"/>
      <c r="B314" s="46"/>
      <c r="C314" s="46"/>
      <c r="D314" s="46"/>
      <c r="E314" s="46"/>
      <c r="F314" s="46"/>
      <c r="G314" s="46"/>
      <c r="H314" s="926"/>
      <c r="I314" s="927"/>
      <c r="J314" s="32"/>
      <c r="K314" s="33" t="s">
        <v>647</v>
      </c>
      <c r="L314" s="34">
        <f>COUNTA(J316:J335)</f>
        <v>1</v>
      </c>
      <c r="M314" s="46"/>
    </row>
    <row r="315" spans="1:13" s="3" customFormat="1">
      <c r="A315" s="46"/>
      <c r="B315" s="46"/>
      <c r="C315" s="46"/>
      <c r="D315" s="46"/>
      <c r="E315" s="46"/>
      <c r="F315" s="46"/>
      <c r="G315" s="46"/>
      <c r="H315" s="24" t="s">
        <v>628</v>
      </c>
      <c r="I315" s="23" t="s">
        <v>624</v>
      </c>
      <c r="J315" s="4" t="s">
        <v>625</v>
      </c>
      <c r="K315" s="4" t="s">
        <v>1588</v>
      </c>
      <c r="L315" s="25" t="s">
        <v>646</v>
      </c>
      <c r="M315" s="46"/>
    </row>
    <row r="316" spans="1:13" s="3" customFormat="1">
      <c r="A316" s="46"/>
      <c r="B316" s="46"/>
      <c r="C316" s="46"/>
      <c r="D316" s="46"/>
      <c r="E316" s="46"/>
      <c r="F316" s="46"/>
      <c r="G316" s="46"/>
      <c r="H316" s="100" t="s">
        <v>632</v>
      </c>
      <c r="I316" s="83" t="s">
        <v>740</v>
      </c>
      <c r="J316" s="84" t="s">
        <v>2414</v>
      </c>
      <c r="K316" s="85" t="s">
        <v>631</v>
      </c>
      <c r="L316" s="267" t="s">
        <v>2564</v>
      </c>
      <c r="M316" s="46"/>
    </row>
    <row r="317" spans="1:13" s="3" customFormat="1" hidden="1">
      <c r="A317" s="46"/>
      <c r="B317" s="46"/>
      <c r="C317" s="46"/>
      <c r="D317" s="46"/>
      <c r="E317" s="46"/>
      <c r="F317" s="46"/>
      <c r="G317" s="46"/>
      <c r="H317" s="102"/>
      <c r="I317" s="88"/>
      <c r="J317" s="89"/>
      <c r="K317" s="90"/>
      <c r="L317" s="235"/>
      <c r="M317" s="46"/>
    </row>
    <row r="318" spans="1:13" s="3" customFormat="1" hidden="1">
      <c r="A318" s="46"/>
      <c r="B318" s="46"/>
      <c r="C318" s="46"/>
      <c r="D318" s="46"/>
      <c r="E318" s="46"/>
      <c r="F318" s="46"/>
      <c r="G318" s="46"/>
      <c r="H318" s="104"/>
      <c r="I318" s="93"/>
      <c r="J318" s="94"/>
      <c r="K318" s="95"/>
      <c r="L318" s="236"/>
      <c r="M318" s="46"/>
    </row>
    <row r="319" spans="1:13" s="3" customFormat="1" hidden="1">
      <c r="A319" s="46"/>
      <c r="B319" s="46"/>
      <c r="C319" s="46"/>
      <c r="D319" s="46"/>
      <c r="E319" s="46"/>
      <c r="F319" s="46"/>
      <c r="G319" s="46"/>
      <c r="H319" s="26"/>
      <c r="I319" s="7"/>
      <c r="J319" s="8"/>
      <c r="K319" s="9"/>
      <c r="L319" s="237"/>
      <c r="M319" s="46"/>
    </row>
    <row r="320" spans="1:13" s="3" customFormat="1" hidden="1">
      <c r="A320" s="46"/>
      <c r="B320" s="46"/>
      <c r="C320" s="46"/>
      <c r="D320" s="46"/>
      <c r="E320" s="46"/>
      <c r="F320" s="46"/>
      <c r="G320" s="46"/>
      <c r="H320" s="26"/>
      <c r="I320" s="7"/>
      <c r="J320" s="8"/>
      <c r="K320" s="9"/>
      <c r="L320" s="237"/>
      <c r="M320" s="46"/>
    </row>
    <row r="321" spans="1:13" s="3" customFormat="1" hidden="1">
      <c r="A321" s="46"/>
      <c r="B321" s="46"/>
      <c r="C321" s="46"/>
      <c r="D321" s="46"/>
      <c r="E321" s="46"/>
      <c r="F321" s="46"/>
      <c r="G321" s="46"/>
      <c r="H321" s="26"/>
      <c r="I321" s="7"/>
      <c r="J321" s="8"/>
      <c r="K321" s="9"/>
      <c r="L321" s="237"/>
      <c r="M321" s="46"/>
    </row>
    <row r="322" spans="1:13" s="3" customFormat="1" ht="12.75" thickBot="1">
      <c r="A322" s="46"/>
      <c r="B322" s="46"/>
      <c r="C322" s="46"/>
      <c r="D322" s="46"/>
      <c r="E322" s="46"/>
      <c r="F322" s="46"/>
      <c r="G322" s="46"/>
      <c r="H322" s="26"/>
      <c r="I322" s="7"/>
      <c r="J322" s="8"/>
      <c r="K322" s="9"/>
      <c r="L322" s="237"/>
      <c r="M322" s="46"/>
    </row>
    <row r="323" spans="1:13" s="3" customFormat="1" ht="12.75" thickTop="1">
      <c r="H323" s="48"/>
      <c r="I323" s="48"/>
      <c r="J323" s="48"/>
      <c r="K323" s="48"/>
      <c r="L323" s="48"/>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 ref="K72:L72"/>
    <mergeCell ref="F117:I117"/>
    <mergeCell ref="K117:L117"/>
    <mergeCell ref="K35:L35"/>
    <mergeCell ref="K186:L186"/>
    <mergeCell ref="B211:C211"/>
    <mergeCell ref="B287:C288"/>
    <mergeCell ref="B237:C238"/>
    <mergeCell ref="F211:I211"/>
    <mergeCell ref="H262:I263"/>
    <mergeCell ref="H287:I288"/>
    <mergeCell ref="B212:C213"/>
    <mergeCell ref="H212:I213"/>
    <mergeCell ref="A1:M1"/>
    <mergeCell ref="F4:G5"/>
    <mergeCell ref="F6:G7"/>
    <mergeCell ref="K10:L10"/>
    <mergeCell ref="B10:C10"/>
    <mergeCell ref="F10:I10"/>
    <mergeCell ref="B11:C12"/>
    <mergeCell ref="H11:I12"/>
    <mergeCell ref="F35:I35"/>
    <mergeCell ref="F186:I186"/>
    <mergeCell ref="B73:C74"/>
    <mergeCell ref="H73:I74"/>
    <mergeCell ref="B72:C72"/>
    <mergeCell ref="F72:I72"/>
    <mergeCell ref="B36:C37"/>
    <mergeCell ref="H36:I37"/>
    <mergeCell ref="B187:C188"/>
    <mergeCell ref="B118:C119"/>
    <mergeCell ref="H118:I119"/>
    <mergeCell ref="H187:I188"/>
    <mergeCell ref="B35:C3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N1" sqref="N1"/>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905" t="s">
        <v>2619</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37737</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v>262</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9</v>
      </c>
      <c r="G12" s="46"/>
      <c r="H12" s="926"/>
      <c r="I12" s="927"/>
      <c r="J12" s="32"/>
      <c r="K12" s="33" t="s">
        <v>647</v>
      </c>
      <c r="L12" s="34">
        <f>COUNTA(J14:J33)</f>
        <v>12</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1311</v>
      </c>
      <c r="D14" s="84" t="s">
        <v>18</v>
      </c>
      <c r="E14" s="85" t="s">
        <v>631</v>
      </c>
      <c r="F14" s="223" t="s">
        <v>7</v>
      </c>
      <c r="G14" s="46"/>
      <c r="H14" s="100" t="s">
        <v>632</v>
      </c>
      <c r="I14" s="83" t="s">
        <v>798</v>
      </c>
      <c r="J14" s="84" t="s">
        <v>19</v>
      </c>
      <c r="K14" s="85" t="s">
        <v>37</v>
      </c>
      <c r="L14" s="234" t="s">
        <v>20</v>
      </c>
      <c r="M14" s="46"/>
    </row>
    <row r="15" spans="1:13" s="3" customFormat="1">
      <c r="A15" s="46"/>
      <c r="B15" s="87" t="s">
        <v>633</v>
      </c>
      <c r="C15" s="88" t="s">
        <v>1311</v>
      </c>
      <c r="D15" s="89" t="s">
        <v>2298</v>
      </c>
      <c r="E15" s="90" t="s">
        <v>679</v>
      </c>
      <c r="F15" s="224" t="s">
        <v>8</v>
      </c>
      <c r="G15" s="46"/>
      <c r="H15" s="102" t="s">
        <v>633</v>
      </c>
      <c r="I15" s="88" t="s">
        <v>669</v>
      </c>
      <c r="J15" s="89" t="s">
        <v>21</v>
      </c>
      <c r="K15" s="90" t="s">
        <v>37</v>
      </c>
      <c r="L15" s="235" t="s">
        <v>22</v>
      </c>
      <c r="M15" s="46"/>
    </row>
    <row r="16" spans="1:13" s="3" customFormat="1">
      <c r="A16" s="46"/>
      <c r="B16" s="92" t="s">
        <v>634</v>
      </c>
      <c r="C16" s="93" t="s">
        <v>1104</v>
      </c>
      <c r="D16" s="94" t="s">
        <v>685</v>
      </c>
      <c r="E16" s="95" t="s">
        <v>659</v>
      </c>
      <c r="F16" s="225" t="s">
        <v>9</v>
      </c>
      <c r="G16" s="46"/>
      <c r="H16" s="104" t="s">
        <v>634</v>
      </c>
      <c r="I16" s="93" t="s">
        <v>1422</v>
      </c>
      <c r="J16" s="94" t="s">
        <v>797</v>
      </c>
      <c r="K16" s="95" t="s">
        <v>631</v>
      </c>
      <c r="L16" s="236" t="s">
        <v>2300</v>
      </c>
      <c r="M16" s="46"/>
    </row>
    <row r="17" spans="1:13" s="3" customFormat="1">
      <c r="A17" s="46"/>
      <c r="B17" s="188" t="s">
        <v>635</v>
      </c>
      <c r="C17" s="7" t="s">
        <v>1104</v>
      </c>
      <c r="D17" s="8" t="s">
        <v>965</v>
      </c>
      <c r="E17" s="9" t="s">
        <v>631</v>
      </c>
      <c r="F17" s="226" t="s">
        <v>10</v>
      </c>
      <c r="G17" s="46"/>
      <c r="H17" s="26" t="s">
        <v>635</v>
      </c>
      <c r="I17" s="7" t="s">
        <v>984</v>
      </c>
      <c r="J17" s="8" t="s">
        <v>23</v>
      </c>
      <c r="K17" s="9" t="s">
        <v>631</v>
      </c>
      <c r="L17" s="237" t="s">
        <v>24</v>
      </c>
      <c r="M17" s="46"/>
    </row>
    <row r="18" spans="1:13" s="3" customFormat="1">
      <c r="A18" s="46"/>
      <c r="B18" s="188" t="s">
        <v>636</v>
      </c>
      <c r="C18" s="7" t="s">
        <v>833</v>
      </c>
      <c r="D18" s="8" t="s">
        <v>1112</v>
      </c>
      <c r="E18" s="9" t="s">
        <v>631</v>
      </c>
      <c r="F18" s="226" t="s">
        <v>11</v>
      </c>
      <c r="G18" s="46"/>
      <c r="H18" s="26" t="s">
        <v>636</v>
      </c>
      <c r="I18" s="7" t="s">
        <v>1422</v>
      </c>
      <c r="J18" s="8" t="s">
        <v>25</v>
      </c>
      <c r="K18" s="9" t="s">
        <v>631</v>
      </c>
      <c r="L18" s="237" t="s">
        <v>26</v>
      </c>
      <c r="M18" s="46"/>
    </row>
    <row r="19" spans="1:13" s="3" customFormat="1">
      <c r="A19" s="46"/>
      <c r="B19" s="188" t="s">
        <v>637</v>
      </c>
      <c r="C19" s="7" t="s">
        <v>978</v>
      </c>
      <c r="D19" s="8" t="s">
        <v>691</v>
      </c>
      <c r="E19" s="9" t="s">
        <v>631</v>
      </c>
      <c r="F19" s="226" t="s">
        <v>12</v>
      </c>
      <c r="G19" s="46"/>
      <c r="H19" s="26" t="s">
        <v>637</v>
      </c>
      <c r="I19" s="7" t="s">
        <v>707</v>
      </c>
      <c r="J19" s="8" t="s">
        <v>814</v>
      </c>
      <c r="K19" s="9" t="s">
        <v>631</v>
      </c>
      <c r="L19" s="237" t="s">
        <v>27</v>
      </c>
      <c r="M19" s="46"/>
    </row>
    <row r="20" spans="1:13" s="3" customFormat="1">
      <c r="A20" s="46"/>
      <c r="B20" s="188" t="s">
        <v>638</v>
      </c>
      <c r="C20" s="7" t="s">
        <v>1104</v>
      </c>
      <c r="D20" s="8" t="s">
        <v>13</v>
      </c>
      <c r="E20" s="9" t="s">
        <v>17</v>
      </c>
      <c r="F20" s="226" t="s">
        <v>14</v>
      </c>
      <c r="G20" s="46"/>
      <c r="H20" s="26" t="s">
        <v>638</v>
      </c>
      <c r="I20" s="7" t="s">
        <v>785</v>
      </c>
      <c r="J20" s="8" t="s">
        <v>28</v>
      </c>
      <c r="K20" s="9" t="s">
        <v>631</v>
      </c>
      <c r="L20" s="237" t="s">
        <v>29</v>
      </c>
      <c r="M20" s="46"/>
    </row>
    <row r="21" spans="1:13" s="3" customFormat="1">
      <c r="A21" s="46"/>
      <c r="B21" s="188" t="s">
        <v>639</v>
      </c>
      <c r="C21" s="7" t="s">
        <v>692</v>
      </c>
      <c r="D21" s="8" t="s">
        <v>2322</v>
      </c>
      <c r="E21" s="9" t="s">
        <v>753</v>
      </c>
      <c r="F21" s="226" t="s">
        <v>15</v>
      </c>
      <c r="G21" s="46"/>
      <c r="H21" s="26" t="s">
        <v>639</v>
      </c>
      <c r="I21" s="7" t="s">
        <v>984</v>
      </c>
      <c r="J21" s="8" t="s">
        <v>792</v>
      </c>
      <c r="K21" s="9" t="s">
        <v>679</v>
      </c>
      <c r="L21" s="237" t="s">
        <v>30</v>
      </c>
      <c r="M21" s="46"/>
    </row>
    <row r="22" spans="1:13" s="3" customFormat="1">
      <c r="A22" s="46"/>
      <c r="B22" s="6" t="s">
        <v>640</v>
      </c>
      <c r="C22" s="7" t="s">
        <v>1104</v>
      </c>
      <c r="D22" s="8" t="s">
        <v>1320</v>
      </c>
      <c r="E22" s="9" t="s">
        <v>631</v>
      </c>
      <c r="F22" s="226" t="s">
        <v>16</v>
      </c>
      <c r="G22" s="46"/>
      <c r="H22" s="26" t="s">
        <v>640</v>
      </c>
      <c r="I22" s="7" t="s">
        <v>669</v>
      </c>
      <c r="J22" s="8" t="s">
        <v>31</v>
      </c>
      <c r="K22" s="9" t="s">
        <v>668</v>
      </c>
      <c r="L22" s="237" t="s">
        <v>32</v>
      </c>
      <c r="M22" s="46"/>
    </row>
    <row r="23" spans="1:13" s="3" customFormat="1" ht="12.75">
      <c r="A23" s="46"/>
      <c r="B23" s="6"/>
      <c r="C23" s="7"/>
      <c r="D23" s="20"/>
      <c r="E23" s="9"/>
      <c r="F23" s="226"/>
      <c r="G23" s="46"/>
      <c r="H23" s="26" t="s">
        <v>641</v>
      </c>
      <c r="I23" s="7" t="s">
        <v>666</v>
      </c>
      <c r="J23" s="8" t="s">
        <v>1513</v>
      </c>
      <c r="K23" s="9" t="s">
        <v>659</v>
      </c>
      <c r="L23" s="237" t="s">
        <v>2304</v>
      </c>
      <c r="M23" s="46"/>
    </row>
    <row r="24" spans="1:13" s="3" customFormat="1" ht="12.75">
      <c r="A24" s="46"/>
      <c r="B24" s="6"/>
      <c r="C24" s="7"/>
      <c r="D24" s="20"/>
      <c r="E24" s="9"/>
      <c r="F24" s="226"/>
      <c r="G24" s="46"/>
      <c r="H24" s="26" t="s">
        <v>642</v>
      </c>
      <c r="I24" s="7" t="s">
        <v>710</v>
      </c>
      <c r="J24" s="8" t="s">
        <v>33</v>
      </c>
      <c r="K24" s="9" t="s">
        <v>34</v>
      </c>
      <c r="L24" s="237" t="s">
        <v>35</v>
      </c>
      <c r="M24" s="46"/>
    </row>
    <row r="25" spans="1:13" s="3" customFormat="1" ht="13.5" thickBot="1">
      <c r="A25" s="46"/>
      <c r="B25" s="19"/>
      <c r="C25" s="10"/>
      <c r="D25" s="342"/>
      <c r="E25" s="11"/>
      <c r="F25" s="227"/>
      <c r="G25" s="46"/>
      <c r="H25" s="28" t="s">
        <v>643</v>
      </c>
      <c r="I25" s="29" t="s">
        <v>1053</v>
      </c>
      <c r="J25" s="81" t="s">
        <v>998</v>
      </c>
      <c r="K25" s="30" t="s">
        <v>37</v>
      </c>
      <c r="L25" s="238" t="s">
        <v>36</v>
      </c>
      <c r="M25" s="46"/>
    </row>
    <row r="26" spans="1:13" s="3" customFormat="1" ht="14.25" hidden="1" thickTop="1" thickBot="1">
      <c r="A26" s="46"/>
      <c r="B26" s="337"/>
      <c r="C26" s="338"/>
      <c r="D26" s="339"/>
      <c r="E26" s="340"/>
      <c r="F26" s="341"/>
      <c r="G26" s="46"/>
      <c r="H26" s="353"/>
      <c r="I26" s="338"/>
      <c r="J26" s="343"/>
      <c r="K26" s="340"/>
      <c r="L26" s="354"/>
      <c r="M26" s="46"/>
    </row>
    <row r="27" spans="1:13" s="3" customFormat="1" ht="12.75" hidden="1">
      <c r="A27" s="46"/>
      <c r="B27" s="6"/>
      <c r="C27" s="7"/>
      <c r="D27" s="20"/>
      <c r="E27" s="9"/>
      <c r="F27" s="226"/>
      <c r="G27" s="46"/>
      <c r="H27" s="26"/>
      <c r="I27" s="7"/>
      <c r="J27" s="8"/>
      <c r="K27" s="9"/>
      <c r="L27" s="237"/>
      <c r="M27" s="46"/>
    </row>
    <row r="28" spans="1:13" s="3" customFormat="1" ht="12.75" hidden="1">
      <c r="A28" s="46"/>
      <c r="B28" s="6"/>
      <c r="C28" s="7"/>
      <c r="D28" s="21"/>
      <c r="E28" s="9"/>
      <c r="F28" s="226"/>
      <c r="G28" s="46"/>
      <c r="H28" s="26"/>
      <c r="I28" s="7"/>
      <c r="J28" s="7"/>
      <c r="K28" s="9"/>
      <c r="L28" s="237"/>
      <c r="M28" s="46"/>
    </row>
    <row r="29" spans="1:13" s="3" customFormat="1" ht="12.75" hidden="1">
      <c r="A29" s="46"/>
      <c r="B29" s="6"/>
      <c r="C29" s="7"/>
      <c r="D29" s="21"/>
      <c r="E29" s="9"/>
      <c r="F29" s="226"/>
      <c r="G29" s="46"/>
      <c r="H29" s="26"/>
      <c r="I29" s="7"/>
      <c r="J29" s="7"/>
      <c r="K29" s="9"/>
      <c r="L29" s="237"/>
      <c r="M29" s="46"/>
    </row>
    <row r="30" spans="1:13" s="3" customFormat="1" ht="12.75" hidden="1">
      <c r="A30" s="46"/>
      <c r="B30" s="6"/>
      <c r="C30" s="7"/>
      <c r="D30" s="21"/>
      <c r="E30" s="9"/>
      <c r="F30" s="226"/>
      <c r="G30" s="46"/>
      <c r="H30" s="26"/>
      <c r="I30" s="7"/>
      <c r="J30" s="7"/>
      <c r="K30" s="9"/>
      <c r="L30" s="237"/>
      <c r="M30" s="46"/>
    </row>
    <row r="31" spans="1:13" s="3" customFormat="1" ht="12.75" hidden="1">
      <c r="A31" s="46"/>
      <c r="B31" s="6"/>
      <c r="C31" s="7"/>
      <c r="D31" s="21"/>
      <c r="E31" s="9"/>
      <c r="F31" s="226"/>
      <c r="G31" s="46"/>
      <c r="H31" s="26"/>
      <c r="I31" s="7"/>
      <c r="J31" s="7"/>
      <c r="K31" s="9"/>
      <c r="L31" s="237"/>
      <c r="M31" s="46"/>
    </row>
    <row r="32" spans="1:13" s="3" customFormat="1" ht="12.75" hidden="1">
      <c r="A32" s="46"/>
      <c r="B32" s="6"/>
      <c r="C32" s="7"/>
      <c r="D32" s="21"/>
      <c r="E32" s="9"/>
      <c r="F32" s="226"/>
      <c r="G32" s="46"/>
      <c r="H32" s="26"/>
      <c r="I32" s="7"/>
      <c r="J32" s="7"/>
      <c r="K32" s="9"/>
      <c r="L32" s="237"/>
      <c r="M32" s="46"/>
    </row>
    <row r="33" spans="1:13" s="3" customFormat="1" ht="13.5" hidden="1" thickBot="1">
      <c r="A33" s="46"/>
      <c r="B33" s="19"/>
      <c r="C33" s="10"/>
      <c r="D33" s="22"/>
      <c r="E33" s="11"/>
      <c r="F33" s="227"/>
      <c r="G33" s="46"/>
      <c r="H33" s="26"/>
      <c r="I33" s="29"/>
      <c r="J33" s="29"/>
      <c r="K33" s="30"/>
      <c r="L33" s="238"/>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16</v>
      </c>
      <c r="G37" s="46"/>
      <c r="H37" s="926"/>
      <c r="I37" s="927"/>
      <c r="J37" s="32"/>
      <c r="K37" s="33" t="s">
        <v>647</v>
      </c>
      <c r="L37" s="34">
        <f>COUNTA(J39:J70)</f>
        <v>17</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830</v>
      </c>
      <c r="D39" s="84" t="s">
        <v>1318</v>
      </c>
      <c r="E39" s="85" t="s">
        <v>631</v>
      </c>
      <c r="F39" s="223" t="s">
        <v>38</v>
      </c>
      <c r="G39" s="46"/>
      <c r="H39" s="100" t="s">
        <v>632</v>
      </c>
      <c r="I39" s="83" t="s">
        <v>2351</v>
      </c>
      <c r="J39" s="84" t="s">
        <v>2352</v>
      </c>
      <c r="K39" s="85" t="s">
        <v>663</v>
      </c>
      <c r="L39" s="234" t="s">
        <v>59</v>
      </c>
      <c r="M39" s="46"/>
    </row>
    <row r="40" spans="1:13" s="3" customFormat="1">
      <c r="A40" s="46"/>
      <c r="B40" s="87" t="s">
        <v>633</v>
      </c>
      <c r="C40" s="88" t="s">
        <v>629</v>
      </c>
      <c r="D40" s="89" t="s">
        <v>2325</v>
      </c>
      <c r="E40" s="90" t="s">
        <v>753</v>
      </c>
      <c r="F40" s="224" t="s">
        <v>39</v>
      </c>
      <c r="G40" s="46"/>
      <c r="H40" s="102" t="s">
        <v>633</v>
      </c>
      <c r="I40" s="88" t="s">
        <v>666</v>
      </c>
      <c r="J40" s="89" t="s">
        <v>1306</v>
      </c>
      <c r="K40" s="90" t="s">
        <v>1675</v>
      </c>
      <c r="L40" s="235" t="s">
        <v>60</v>
      </c>
      <c r="M40" s="46"/>
    </row>
    <row r="41" spans="1:13" s="3" customFormat="1">
      <c r="A41" s="46"/>
      <c r="B41" s="92" t="s">
        <v>634</v>
      </c>
      <c r="C41" s="93" t="s">
        <v>975</v>
      </c>
      <c r="D41" s="94" t="s">
        <v>40</v>
      </c>
      <c r="E41" s="95" t="s">
        <v>1675</v>
      </c>
      <c r="F41" s="225" t="s">
        <v>2391</v>
      </c>
      <c r="G41" s="46"/>
      <c r="H41" s="104" t="s">
        <v>634</v>
      </c>
      <c r="I41" s="93" t="s">
        <v>701</v>
      </c>
      <c r="J41" s="94" t="s">
        <v>61</v>
      </c>
      <c r="K41" s="95" t="s">
        <v>753</v>
      </c>
      <c r="L41" s="236" t="s">
        <v>62</v>
      </c>
      <c r="M41" s="46"/>
    </row>
    <row r="42" spans="1:13" s="3" customFormat="1">
      <c r="A42" s="46"/>
      <c r="B42" s="6" t="s">
        <v>635</v>
      </c>
      <c r="C42" s="7" t="s">
        <v>629</v>
      </c>
      <c r="D42" s="8" t="s">
        <v>41</v>
      </c>
      <c r="E42" s="9" t="s">
        <v>753</v>
      </c>
      <c r="F42" s="226" t="s">
        <v>42</v>
      </c>
      <c r="G42" s="46"/>
      <c r="H42" s="26" t="s">
        <v>635</v>
      </c>
      <c r="I42" s="7" t="s">
        <v>812</v>
      </c>
      <c r="J42" s="8" t="s">
        <v>2355</v>
      </c>
      <c r="K42" s="9" t="s">
        <v>631</v>
      </c>
      <c r="L42" s="237" t="s">
        <v>63</v>
      </c>
      <c r="M42" s="46"/>
    </row>
    <row r="43" spans="1:13" s="3" customFormat="1">
      <c r="A43" s="46"/>
      <c r="B43" s="6" t="s">
        <v>636</v>
      </c>
      <c r="C43" s="7" t="s">
        <v>763</v>
      </c>
      <c r="D43" s="8" t="s">
        <v>748</v>
      </c>
      <c r="E43" s="9" t="s">
        <v>737</v>
      </c>
      <c r="F43" s="226" t="s">
        <v>2362</v>
      </c>
      <c r="G43" s="46"/>
      <c r="H43" s="26" t="s">
        <v>636</v>
      </c>
      <c r="I43" s="7" t="s">
        <v>742</v>
      </c>
      <c r="J43" s="8" t="s">
        <v>792</v>
      </c>
      <c r="K43" s="9" t="s">
        <v>1675</v>
      </c>
      <c r="L43" s="237" t="s">
        <v>2391</v>
      </c>
      <c r="M43" s="46"/>
    </row>
    <row r="44" spans="1:13" s="3" customFormat="1">
      <c r="A44" s="46"/>
      <c r="B44" s="6" t="s">
        <v>637</v>
      </c>
      <c r="C44" s="7" t="s">
        <v>698</v>
      </c>
      <c r="D44" s="8" t="s">
        <v>43</v>
      </c>
      <c r="E44" s="9" t="s">
        <v>737</v>
      </c>
      <c r="F44" s="226" t="s">
        <v>44</v>
      </c>
      <c r="G44" s="46"/>
      <c r="H44" s="26" t="s">
        <v>637</v>
      </c>
      <c r="I44" s="7" t="s">
        <v>785</v>
      </c>
      <c r="J44" s="8" t="s">
        <v>852</v>
      </c>
      <c r="K44" s="9" t="s">
        <v>1675</v>
      </c>
      <c r="L44" s="237" t="s">
        <v>64</v>
      </c>
      <c r="M44" s="46"/>
    </row>
    <row r="45" spans="1:13" s="3" customFormat="1">
      <c r="A45" s="46"/>
      <c r="B45" s="6" t="s">
        <v>638</v>
      </c>
      <c r="C45" s="7" t="s">
        <v>1101</v>
      </c>
      <c r="D45" s="8" t="s">
        <v>1103</v>
      </c>
      <c r="E45" s="9" t="s">
        <v>659</v>
      </c>
      <c r="F45" s="226" t="s">
        <v>2395</v>
      </c>
      <c r="G45" s="46"/>
      <c r="H45" s="26" t="s">
        <v>638</v>
      </c>
      <c r="I45" s="7" t="s">
        <v>710</v>
      </c>
      <c r="J45" s="8" t="s">
        <v>880</v>
      </c>
      <c r="K45" s="9" t="s">
        <v>65</v>
      </c>
      <c r="L45" s="237" t="s">
        <v>66</v>
      </c>
      <c r="M45" s="46"/>
    </row>
    <row r="46" spans="1:13" s="3" customFormat="1">
      <c r="A46" s="46"/>
      <c r="B46" s="6" t="s">
        <v>639</v>
      </c>
      <c r="C46" s="7" t="s">
        <v>1309</v>
      </c>
      <c r="D46" s="8" t="s">
        <v>45</v>
      </c>
      <c r="E46" s="9" t="s">
        <v>753</v>
      </c>
      <c r="F46" s="226" t="s">
        <v>46</v>
      </c>
      <c r="G46" s="46"/>
      <c r="H46" s="26" t="s">
        <v>639</v>
      </c>
      <c r="I46" s="7" t="s">
        <v>707</v>
      </c>
      <c r="J46" s="8" t="s">
        <v>1334</v>
      </c>
      <c r="K46" s="9" t="s">
        <v>631</v>
      </c>
      <c r="L46" s="237" t="s">
        <v>2337</v>
      </c>
      <c r="M46" s="46"/>
    </row>
    <row r="47" spans="1:13" s="3" customFormat="1">
      <c r="A47" s="46"/>
      <c r="B47" s="6" t="s">
        <v>640</v>
      </c>
      <c r="C47" s="7" t="s">
        <v>1104</v>
      </c>
      <c r="D47" s="8" t="s">
        <v>47</v>
      </c>
      <c r="E47" s="9" t="s">
        <v>753</v>
      </c>
      <c r="F47" s="226" t="s">
        <v>48</v>
      </c>
      <c r="G47" s="46"/>
      <c r="H47" s="26" t="s">
        <v>640</v>
      </c>
      <c r="I47" s="7" t="s">
        <v>798</v>
      </c>
      <c r="J47" s="8" t="s">
        <v>67</v>
      </c>
      <c r="K47" s="9" t="s">
        <v>659</v>
      </c>
      <c r="L47" s="237" t="s">
        <v>68</v>
      </c>
      <c r="M47" s="46"/>
    </row>
    <row r="48" spans="1:13" s="3" customFormat="1">
      <c r="A48" s="46"/>
      <c r="B48" s="6" t="s">
        <v>641</v>
      </c>
      <c r="C48" s="7" t="s">
        <v>629</v>
      </c>
      <c r="D48" s="8" t="s">
        <v>49</v>
      </c>
      <c r="E48" s="9" t="s">
        <v>631</v>
      </c>
      <c r="F48" s="226" t="s">
        <v>50</v>
      </c>
      <c r="G48" s="46"/>
      <c r="H48" s="26" t="s">
        <v>641</v>
      </c>
      <c r="I48" s="7" t="s">
        <v>707</v>
      </c>
      <c r="J48" s="8" t="s">
        <v>1385</v>
      </c>
      <c r="K48" s="9" t="s">
        <v>631</v>
      </c>
      <c r="L48" s="237" t="s">
        <v>69</v>
      </c>
      <c r="M48" s="46"/>
    </row>
    <row r="49" spans="1:13" s="3" customFormat="1">
      <c r="A49" s="46"/>
      <c r="B49" s="6" t="s">
        <v>642</v>
      </c>
      <c r="C49" s="7" t="s">
        <v>690</v>
      </c>
      <c r="D49" s="8" t="s">
        <v>764</v>
      </c>
      <c r="E49" s="9" t="s">
        <v>631</v>
      </c>
      <c r="F49" s="226" t="s">
        <v>51</v>
      </c>
      <c r="G49" s="46"/>
      <c r="H49" s="26" t="s">
        <v>642</v>
      </c>
      <c r="I49" s="7" t="s">
        <v>1346</v>
      </c>
      <c r="J49" s="8" t="s">
        <v>70</v>
      </c>
      <c r="K49" s="9" t="s">
        <v>931</v>
      </c>
      <c r="L49" s="237" t="s">
        <v>71</v>
      </c>
      <c r="M49" s="46"/>
    </row>
    <row r="50" spans="1:13" s="3" customFormat="1">
      <c r="A50" s="46"/>
      <c r="B50" s="6" t="s">
        <v>643</v>
      </c>
      <c r="C50" s="7" t="s">
        <v>692</v>
      </c>
      <c r="D50" s="8" t="s">
        <v>58</v>
      </c>
      <c r="E50" s="9" t="s">
        <v>659</v>
      </c>
      <c r="F50" s="226" t="s">
        <v>2342</v>
      </c>
      <c r="G50" s="46"/>
      <c r="H50" s="26" t="s">
        <v>643</v>
      </c>
      <c r="I50" s="7" t="s">
        <v>710</v>
      </c>
      <c r="J50" s="8" t="s">
        <v>1513</v>
      </c>
      <c r="K50" s="9" t="s">
        <v>631</v>
      </c>
      <c r="L50" s="237" t="s">
        <v>2368</v>
      </c>
      <c r="M50" s="46"/>
    </row>
    <row r="51" spans="1:13" s="3" customFormat="1">
      <c r="A51" s="46"/>
      <c r="B51" s="6" t="s">
        <v>644</v>
      </c>
      <c r="C51" s="7" t="s">
        <v>1360</v>
      </c>
      <c r="D51" s="8" t="s">
        <v>52</v>
      </c>
      <c r="E51" s="9" t="s">
        <v>631</v>
      </c>
      <c r="F51" s="226" t="s">
        <v>2342</v>
      </c>
      <c r="G51" s="46"/>
      <c r="H51" s="26" t="s">
        <v>644</v>
      </c>
      <c r="I51" s="7" t="s">
        <v>673</v>
      </c>
      <c r="J51" s="8" t="s">
        <v>1093</v>
      </c>
      <c r="K51" s="9" t="s">
        <v>631</v>
      </c>
      <c r="L51" s="237" t="s">
        <v>72</v>
      </c>
      <c r="M51" s="46"/>
    </row>
    <row r="52" spans="1:13" s="3" customFormat="1">
      <c r="A52" s="46"/>
      <c r="B52" s="6" t="s">
        <v>645</v>
      </c>
      <c r="C52" s="7" t="s">
        <v>696</v>
      </c>
      <c r="D52" s="8" t="s">
        <v>53</v>
      </c>
      <c r="E52" s="9" t="s">
        <v>753</v>
      </c>
      <c r="F52" s="226" t="s">
        <v>54</v>
      </c>
      <c r="G52" s="46"/>
      <c r="H52" s="26" t="s">
        <v>645</v>
      </c>
      <c r="I52" s="7" t="s">
        <v>666</v>
      </c>
      <c r="J52" s="8" t="s">
        <v>1410</v>
      </c>
      <c r="K52" s="9" t="s">
        <v>631</v>
      </c>
      <c r="L52" s="237" t="s">
        <v>73</v>
      </c>
      <c r="M52" s="46"/>
    </row>
    <row r="53" spans="1:13" s="3" customFormat="1">
      <c r="A53" s="46"/>
      <c r="B53" s="6" t="s">
        <v>648</v>
      </c>
      <c r="C53" s="7" t="s">
        <v>692</v>
      </c>
      <c r="D53" s="8" t="s">
        <v>1207</v>
      </c>
      <c r="E53" s="9" t="s">
        <v>631</v>
      </c>
      <c r="F53" s="226" t="s">
        <v>55</v>
      </c>
      <c r="G53" s="46"/>
      <c r="H53" s="26" t="s">
        <v>648</v>
      </c>
      <c r="I53" s="7" t="s">
        <v>711</v>
      </c>
      <c r="J53" s="8" t="s">
        <v>74</v>
      </c>
      <c r="K53" s="9" t="s">
        <v>631</v>
      </c>
      <c r="L53" s="237" t="s">
        <v>75</v>
      </c>
      <c r="M53" s="46"/>
    </row>
    <row r="54" spans="1:13" s="3" customFormat="1">
      <c r="A54" s="46"/>
      <c r="B54" s="6" t="s">
        <v>649</v>
      </c>
      <c r="C54" s="7" t="s">
        <v>1193</v>
      </c>
      <c r="D54" s="8" t="s">
        <v>56</v>
      </c>
      <c r="E54" s="9" t="s">
        <v>671</v>
      </c>
      <c r="F54" s="226" t="s">
        <v>57</v>
      </c>
      <c r="G54" s="46"/>
      <c r="H54" s="26" t="s">
        <v>649</v>
      </c>
      <c r="I54" s="7" t="s">
        <v>2309</v>
      </c>
      <c r="J54" s="8" t="s">
        <v>1334</v>
      </c>
      <c r="K54" s="9" t="s">
        <v>631</v>
      </c>
      <c r="L54" s="237" t="s">
        <v>76</v>
      </c>
      <c r="M54" s="46"/>
    </row>
    <row r="55" spans="1:13" s="3" customFormat="1" ht="12.75" thickBot="1">
      <c r="A55" s="46"/>
      <c r="B55" s="6"/>
      <c r="C55" s="7"/>
      <c r="D55" s="8"/>
      <c r="E55" s="9"/>
      <c r="F55" s="226"/>
      <c r="G55" s="46"/>
      <c r="H55" s="26" t="s">
        <v>650</v>
      </c>
      <c r="I55" s="7" t="s">
        <v>1053</v>
      </c>
      <c r="J55" s="8" t="s">
        <v>813</v>
      </c>
      <c r="K55" s="9" t="s">
        <v>631</v>
      </c>
      <c r="L55" s="237" t="s">
        <v>77</v>
      </c>
      <c r="M55" s="46"/>
    </row>
    <row r="56" spans="1:13" s="3" customFormat="1" hidden="1">
      <c r="A56" s="46"/>
      <c r="B56" s="6"/>
      <c r="C56" s="7"/>
      <c r="D56" s="8"/>
      <c r="E56" s="9"/>
      <c r="F56" s="226"/>
      <c r="G56" s="46"/>
      <c r="H56" s="26"/>
      <c r="I56" s="7"/>
      <c r="J56" s="8"/>
      <c r="K56" s="9"/>
      <c r="L56" s="237"/>
      <c r="M56" s="46"/>
    </row>
    <row r="57" spans="1:13" s="3" customFormat="1" hidden="1">
      <c r="A57" s="46"/>
      <c r="B57" s="6"/>
      <c r="C57" s="7"/>
      <c r="D57" s="8"/>
      <c r="E57" s="9"/>
      <c r="F57" s="226"/>
      <c r="G57" s="46"/>
      <c r="H57" s="26"/>
      <c r="I57" s="7"/>
      <c r="J57" s="8"/>
      <c r="K57" s="9"/>
      <c r="L57" s="237"/>
      <c r="M57" s="46"/>
    </row>
    <row r="58" spans="1:13" s="3" customFormat="1" hidden="1">
      <c r="A58" s="46"/>
      <c r="B58" s="6"/>
      <c r="C58" s="7"/>
      <c r="D58" s="8"/>
      <c r="E58" s="9"/>
      <c r="F58" s="226"/>
      <c r="G58" s="46"/>
      <c r="H58" s="26"/>
      <c r="I58" s="7"/>
      <c r="J58" s="8"/>
      <c r="K58" s="9"/>
      <c r="L58" s="237"/>
      <c r="M58" s="46"/>
    </row>
    <row r="59" spans="1:13" s="3" customFormat="1" hidden="1">
      <c r="A59" s="46"/>
      <c r="B59" s="6"/>
      <c r="C59" s="7"/>
      <c r="D59" s="8"/>
      <c r="E59" s="9"/>
      <c r="F59" s="226"/>
      <c r="G59" s="46"/>
      <c r="H59" s="26"/>
      <c r="I59" s="7"/>
      <c r="J59" s="8"/>
      <c r="K59" s="9"/>
      <c r="L59" s="237"/>
      <c r="M59" s="46"/>
    </row>
    <row r="60" spans="1:13" s="3" customFormat="1" hidden="1">
      <c r="A60" s="46"/>
      <c r="B60" s="6"/>
      <c r="C60" s="7"/>
      <c r="D60" s="8"/>
      <c r="E60" s="9"/>
      <c r="F60" s="226"/>
      <c r="G60" s="46"/>
      <c r="H60" s="26"/>
      <c r="I60" s="7"/>
      <c r="J60" s="8"/>
      <c r="K60" s="9"/>
      <c r="L60" s="237"/>
      <c r="M60" s="46"/>
    </row>
    <row r="61" spans="1:13" s="3" customFormat="1" hidden="1">
      <c r="A61" s="46"/>
      <c r="B61" s="6"/>
      <c r="C61" s="7"/>
      <c r="D61" s="8"/>
      <c r="E61" s="9"/>
      <c r="F61" s="226"/>
      <c r="G61" s="46"/>
      <c r="H61" s="26"/>
      <c r="I61" s="7"/>
      <c r="J61" s="8"/>
      <c r="K61" s="9"/>
      <c r="L61" s="237"/>
      <c r="M61" s="46"/>
    </row>
    <row r="62" spans="1:13" s="3" customFormat="1" hidden="1">
      <c r="A62" s="46"/>
      <c r="B62" s="6"/>
      <c r="C62" s="7"/>
      <c r="D62" s="8"/>
      <c r="E62" s="9"/>
      <c r="F62" s="226"/>
      <c r="G62" s="46"/>
      <c r="H62" s="26"/>
      <c r="I62" s="7"/>
      <c r="J62" s="8"/>
      <c r="K62" s="9"/>
      <c r="L62" s="237"/>
      <c r="M62" s="46"/>
    </row>
    <row r="63" spans="1:13" s="3" customFormat="1" hidden="1">
      <c r="A63" s="46"/>
      <c r="B63" s="6"/>
      <c r="C63" s="7"/>
      <c r="D63" s="8"/>
      <c r="E63" s="9"/>
      <c r="F63" s="226"/>
      <c r="G63" s="46"/>
      <c r="H63" s="26"/>
      <c r="I63" s="7"/>
      <c r="J63" s="8"/>
      <c r="K63" s="9"/>
      <c r="L63" s="237"/>
      <c r="M63" s="46"/>
    </row>
    <row r="64" spans="1:13" s="3" customFormat="1" hidden="1">
      <c r="A64" s="46"/>
      <c r="B64" s="6"/>
      <c r="C64" s="7"/>
      <c r="D64" s="8"/>
      <c r="E64" s="9"/>
      <c r="F64" s="226"/>
      <c r="G64" s="46"/>
      <c r="H64" s="26"/>
      <c r="I64" s="7"/>
      <c r="J64" s="8"/>
      <c r="K64" s="9"/>
      <c r="L64" s="237"/>
      <c r="M64" s="46"/>
    </row>
    <row r="65" spans="1:13" s="3" customFormat="1" hidden="1">
      <c r="A65" s="46"/>
      <c r="B65" s="6"/>
      <c r="C65" s="7"/>
      <c r="D65" s="8"/>
      <c r="E65" s="9"/>
      <c r="F65" s="226"/>
      <c r="G65" s="46"/>
      <c r="H65" s="26"/>
      <c r="I65" s="7"/>
      <c r="J65" s="8"/>
      <c r="K65" s="9"/>
      <c r="L65" s="237"/>
      <c r="M65" s="46"/>
    </row>
    <row r="66" spans="1:13" s="3" customFormat="1" hidden="1">
      <c r="A66" s="46"/>
      <c r="B66" s="6"/>
      <c r="C66" s="7"/>
      <c r="D66" s="8"/>
      <c r="E66" s="9"/>
      <c r="F66" s="226"/>
      <c r="G66" s="46"/>
      <c r="H66" s="26"/>
      <c r="I66" s="7"/>
      <c r="J66" s="8"/>
      <c r="K66" s="9"/>
      <c r="L66" s="237"/>
      <c r="M66" s="46"/>
    </row>
    <row r="67" spans="1:13" s="3" customFormat="1" hidden="1">
      <c r="A67" s="46"/>
      <c r="B67" s="6"/>
      <c r="C67" s="7"/>
      <c r="D67" s="8"/>
      <c r="E67" s="9"/>
      <c r="F67" s="226"/>
      <c r="G67" s="46"/>
      <c r="H67" s="26"/>
      <c r="I67" s="7"/>
      <c r="J67" s="8"/>
      <c r="K67" s="9"/>
      <c r="L67" s="237"/>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28</v>
      </c>
      <c r="G74" s="46"/>
      <c r="H74" s="900"/>
      <c r="I74" s="901"/>
      <c r="J74" s="32"/>
      <c r="K74" s="33" t="s">
        <v>647</v>
      </c>
      <c r="L74" s="34">
        <f>COUNTA(J76:J115)</f>
        <v>23</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1037</v>
      </c>
      <c r="D76" s="84" t="s">
        <v>1484</v>
      </c>
      <c r="E76" s="85" t="s">
        <v>753</v>
      </c>
      <c r="F76" s="223" t="s">
        <v>78</v>
      </c>
      <c r="G76" s="46"/>
      <c r="H76" s="100" t="s">
        <v>632</v>
      </c>
      <c r="I76" s="83" t="s">
        <v>669</v>
      </c>
      <c r="J76" s="84" t="s">
        <v>111</v>
      </c>
      <c r="K76" s="85" t="s">
        <v>753</v>
      </c>
      <c r="L76" s="234" t="s">
        <v>112</v>
      </c>
      <c r="M76" s="46"/>
    </row>
    <row r="77" spans="1:13" s="3" customFormat="1">
      <c r="A77" s="46"/>
      <c r="B77" s="87" t="s">
        <v>633</v>
      </c>
      <c r="C77" s="88" t="s">
        <v>975</v>
      </c>
      <c r="D77" s="89" t="s">
        <v>2320</v>
      </c>
      <c r="E77" s="90" t="s">
        <v>753</v>
      </c>
      <c r="F77" s="224" t="s">
        <v>79</v>
      </c>
      <c r="G77" s="46"/>
      <c r="H77" s="102" t="s">
        <v>633</v>
      </c>
      <c r="I77" s="88" t="s">
        <v>785</v>
      </c>
      <c r="J77" s="89" t="s">
        <v>2406</v>
      </c>
      <c r="K77" s="90" t="s">
        <v>753</v>
      </c>
      <c r="L77" s="235" t="s">
        <v>113</v>
      </c>
      <c r="M77" s="46"/>
    </row>
    <row r="78" spans="1:13" s="3" customFormat="1">
      <c r="A78" s="46"/>
      <c r="B78" s="92" t="s">
        <v>634</v>
      </c>
      <c r="C78" s="93" t="s">
        <v>978</v>
      </c>
      <c r="D78" s="94" t="s">
        <v>80</v>
      </c>
      <c r="E78" s="95" t="s">
        <v>753</v>
      </c>
      <c r="F78" s="225" t="s">
        <v>81</v>
      </c>
      <c r="G78" s="46"/>
      <c r="H78" s="104" t="s">
        <v>634</v>
      </c>
      <c r="I78" s="93" t="s">
        <v>1117</v>
      </c>
      <c r="J78" s="94" t="s">
        <v>114</v>
      </c>
      <c r="K78" s="95" t="s">
        <v>931</v>
      </c>
      <c r="L78" s="236" t="s">
        <v>115</v>
      </c>
      <c r="M78" s="46"/>
    </row>
    <row r="79" spans="1:13" s="3" customFormat="1">
      <c r="A79" s="46"/>
      <c r="B79" s="6" t="s">
        <v>635</v>
      </c>
      <c r="C79" s="7" t="s">
        <v>1087</v>
      </c>
      <c r="D79" s="8" t="s">
        <v>1088</v>
      </c>
      <c r="E79" s="9" t="s">
        <v>659</v>
      </c>
      <c r="F79" s="226" t="s">
        <v>82</v>
      </c>
      <c r="G79" s="46"/>
      <c r="H79" s="26" t="s">
        <v>635</v>
      </c>
      <c r="I79" s="7" t="s">
        <v>1116</v>
      </c>
      <c r="J79" s="8" t="s">
        <v>1500</v>
      </c>
      <c r="K79" s="9" t="s">
        <v>753</v>
      </c>
      <c r="L79" s="237" t="s">
        <v>116</v>
      </c>
      <c r="M79" s="46"/>
    </row>
    <row r="80" spans="1:13" s="3" customFormat="1">
      <c r="A80" s="46"/>
      <c r="B80" s="6" t="s">
        <v>636</v>
      </c>
      <c r="C80" s="7" t="s">
        <v>83</v>
      </c>
      <c r="D80" s="8" t="s">
        <v>1146</v>
      </c>
      <c r="E80" s="9" t="s">
        <v>931</v>
      </c>
      <c r="F80" s="226" t="s">
        <v>84</v>
      </c>
      <c r="G80" s="46"/>
      <c r="H80" s="26" t="s">
        <v>636</v>
      </c>
      <c r="I80" s="7" t="s">
        <v>117</v>
      </c>
      <c r="J80" s="8" t="s">
        <v>118</v>
      </c>
      <c r="K80" s="9" t="s">
        <v>931</v>
      </c>
      <c r="L80" s="237" t="s">
        <v>119</v>
      </c>
      <c r="M80" s="46"/>
    </row>
    <row r="81" spans="1:13" s="3" customFormat="1">
      <c r="A81" s="46"/>
      <c r="B81" s="6" t="s">
        <v>637</v>
      </c>
      <c r="C81" s="7" t="s">
        <v>1317</v>
      </c>
      <c r="D81" s="8" t="s">
        <v>1318</v>
      </c>
      <c r="E81" s="9" t="s">
        <v>631</v>
      </c>
      <c r="F81" s="226" t="s">
        <v>85</v>
      </c>
      <c r="G81" s="46"/>
      <c r="H81" s="26" t="s">
        <v>637</v>
      </c>
      <c r="I81" s="7" t="s">
        <v>710</v>
      </c>
      <c r="J81" s="8" t="s">
        <v>1224</v>
      </c>
      <c r="K81" s="9" t="s">
        <v>932</v>
      </c>
      <c r="L81" s="237" t="s">
        <v>120</v>
      </c>
      <c r="M81" s="46"/>
    </row>
    <row r="82" spans="1:13" s="3" customFormat="1">
      <c r="A82" s="46"/>
      <c r="B82" s="6" t="s">
        <v>638</v>
      </c>
      <c r="C82" s="7" t="s">
        <v>689</v>
      </c>
      <c r="D82" s="8" t="s">
        <v>2322</v>
      </c>
      <c r="E82" s="9" t="s">
        <v>753</v>
      </c>
      <c r="F82" s="226" t="s">
        <v>86</v>
      </c>
      <c r="G82" s="46"/>
      <c r="H82" s="26" t="s">
        <v>638</v>
      </c>
      <c r="I82" s="7" t="s">
        <v>1507</v>
      </c>
      <c r="J82" s="8" t="s">
        <v>121</v>
      </c>
      <c r="K82" s="9" t="s">
        <v>931</v>
      </c>
      <c r="L82" s="237" t="s">
        <v>122</v>
      </c>
      <c r="M82" s="46"/>
    </row>
    <row r="83" spans="1:13" s="3" customFormat="1">
      <c r="A83" s="46"/>
      <c r="B83" s="6" t="s">
        <v>639</v>
      </c>
      <c r="C83" s="7" t="s">
        <v>978</v>
      </c>
      <c r="D83" s="8" t="s">
        <v>2377</v>
      </c>
      <c r="E83" s="9" t="s">
        <v>753</v>
      </c>
      <c r="F83" s="226" t="s">
        <v>87</v>
      </c>
      <c r="G83" s="46"/>
      <c r="H83" s="26" t="s">
        <v>639</v>
      </c>
      <c r="I83" s="7" t="s">
        <v>859</v>
      </c>
      <c r="J83" s="8" t="s">
        <v>1513</v>
      </c>
      <c r="K83" s="9" t="s">
        <v>659</v>
      </c>
      <c r="L83" s="237" t="s">
        <v>123</v>
      </c>
      <c r="M83" s="46"/>
    </row>
    <row r="84" spans="1:13" s="3" customFormat="1">
      <c r="A84" s="46"/>
      <c r="B84" s="6" t="s">
        <v>640</v>
      </c>
      <c r="C84" s="7" t="s">
        <v>698</v>
      </c>
      <c r="D84" s="8" t="s">
        <v>88</v>
      </c>
      <c r="E84" s="9" t="s">
        <v>753</v>
      </c>
      <c r="F84" s="226" t="s">
        <v>89</v>
      </c>
      <c r="G84" s="46"/>
      <c r="H84" s="26" t="s">
        <v>640</v>
      </c>
      <c r="I84" s="7" t="s">
        <v>793</v>
      </c>
      <c r="J84" s="8" t="s">
        <v>2408</v>
      </c>
      <c r="K84" s="9" t="s">
        <v>753</v>
      </c>
      <c r="L84" s="237" t="s">
        <v>124</v>
      </c>
      <c r="M84" s="46"/>
    </row>
    <row r="85" spans="1:13" s="3" customFormat="1">
      <c r="A85" s="46"/>
      <c r="B85" s="6" t="s">
        <v>641</v>
      </c>
      <c r="C85" s="7" t="s">
        <v>682</v>
      </c>
      <c r="D85" s="8" t="s">
        <v>2378</v>
      </c>
      <c r="E85" s="9" t="s">
        <v>631</v>
      </c>
      <c r="F85" s="226" t="s">
        <v>90</v>
      </c>
      <c r="G85" s="46"/>
      <c r="H85" s="26" t="s">
        <v>641</v>
      </c>
      <c r="I85" s="7" t="s">
        <v>785</v>
      </c>
      <c r="J85" s="8" t="s">
        <v>964</v>
      </c>
      <c r="K85" s="9" t="s">
        <v>631</v>
      </c>
      <c r="L85" s="237" t="s">
        <v>125</v>
      </c>
      <c r="M85" s="46"/>
    </row>
    <row r="86" spans="1:13" s="3" customFormat="1">
      <c r="A86" s="46"/>
      <c r="B86" s="6" t="s">
        <v>642</v>
      </c>
      <c r="C86" s="7" t="s">
        <v>1087</v>
      </c>
      <c r="D86" s="8" t="s">
        <v>4353</v>
      </c>
      <c r="E86" s="9" t="s">
        <v>663</v>
      </c>
      <c r="F86" s="226" t="s">
        <v>91</v>
      </c>
      <c r="G86" s="46"/>
      <c r="H86" s="26" t="s">
        <v>642</v>
      </c>
      <c r="I86" s="7" t="s">
        <v>710</v>
      </c>
      <c r="J86" s="8" t="s">
        <v>126</v>
      </c>
      <c r="K86" s="9" t="s">
        <v>753</v>
      </c>
      <c r="L86" s="237" t="s">
        <v>127</v>
      </c>
      <c r="M86" s="46"/>
    </row>
    <row r="87" spans="1:13" s="3" customFormat="1">
      <c r="A87" s="46"/>
      <c r="B87" s="6" t="s">
        <v>643</v>
      </c>
      <c r="C87" s="7" t="s">
        <v>1104</v>
      </c>
      <c r="D87" s="8" t="s">
        <v>43</v>
      </c>
      <c r="E87" s="9" t="s">
        <v>737</v>
      </c>
      <c r="F87" s="226" t="s">
        <v>92</v>
      </c>
      <c r="G87" s="46"/>
      <c r="H87" s="26" t="s">
        <v>643</v>
      </c>
      <c r="I87" s="7" t="s">
        <v>1473</v>
      </c>
      <c r="J87" s="8" t="s">
        <v>1165</v>
      </c>
      <c r="K87" s="9" t="s">
        <v>931</v>
      </c>
      <c r="L87" s="237" t="s">
        <v>128</v>
      </c>
      <c r="M87" s="46"/>
    </row>
    <row r="88" spans="1:13" s="3" customFormat="1">
      <c r="A88" s="46"/>
      <c r="B88" s="6" t="s">
        <v>644</v>
      </c>
      <c r="C88" s="7" t="s">
        <v>1308</v>
      </c>
      <c r="D88" s="8" t="s">
        <v>2321</v>
      </c>
      <c r="E88" s="9" t="s">
        <v>753</v>
      </c>
      <c r="F88" s="226" t="s">
        <v>93</v>
      </c>
      <c r="G88" s="46"/>
      <c r="H88" s="26" t="s">
        <v>644</v>
      </c>
      <c r="I88" s="7" t="s">
        <v>129</v>
      </c>
      <c r="J88" s="8" t="s">
        <v>1263</v>
      </c>
      <c r="K88" s="9" t="s">
        <v>932</v>
      </c>
      <c r="L88" s="237" t="s">
        <v>2492</v>
      </c>
      <c r="M88" s="46"/>
    </row>
    <row r="89" spans="1:13" s="3" customFormat="1">
      <c r="A89" s="46"/>
      <c r="B89" s="6" t="s">
        <v>645</v>
      </c>
      <c r="C89" s="7" t="s">
        <v>1087</v>
      </c>
      <c r="D89" s="8" t="s">
        <v>70</v>
      </c>
      <c r="E89" s="9" t="s">
        <v>931</v>
      </c>
      <c r="F89" s="226" t="s">
        <v>94</v>
      </c>
      <c r="G89" s="46"/>
      <c r="H89" s="26" t="s">
        <v>645</v>
      </c>
      <c r="I89" s="7" t="s">
        <v>1380</v>
      </c>
      <c r="J89" s="8" t="s">
        <v>130</v>
      </c>
      <c r="K89" s="9" t="s">
        <v>932</v>
      </c>
      <c r="L89" s="237" t="s">
        <v>131</v>
      </c>
      <c r="M89" s="46"/>
    </row>
    <row r="90" spans="1:13" s="3" customFormat="1">
      <c r="A90" s="46"/>
      <c r="B90" s="6" t="s">
        <v>648</v>
      </c>
      <c r="C90" s="7" t="s">
        <v>680</v>
      </c>
      <c r="D90" s="8" t="s">
        <v>691</v>
      </c>
      <c r="E90" s="9" t="s">
        <v>631</v>
      </c>
      <c r="F90" s="226" t="s">
        <v>95</v>
      </c>
      <c r="G90" s="46"/>
      <c r="H90" s="26" t="s">
        <v>648</v>
      </c>
      <c r="I90" s="7" t="s">
        <v>1117</v>
      </c>
      <c r="J90" s="8" t="s">
        <v>1330</v>
      </c>
      <c r="K90" s="9" t="s">
        <v>631</v>
      </c>
      <c r="L90" s="237" t="s">
        <v>132</v>
      </c>
      <c r="M90" s="46"/>
    </row>
    <row r="91" spans="1:13" s="3" customFormat="1">
      <c r="A91" s="46"/>
      <c r="B91" s="6" t="s">
        <v>649</v>
      </c>
      <c r="C91" s="7" t="s">
        <v>677</v>
      </c>
      <c r="D91" s="8" t="s">
        <v>685</v>
      </c>
      <c r="E91" s="9" t="s">
        <v>659</v>
      </c>
      <c r="F91" s="226" t="s">
        <v>96</v>
      </c>
      <c r="G91" s="46"/>
      <c r="H91" s="26" t="s">
        <v>649</v>
      </c>
      <c r="I91" s="7" t="s">
        <v>707</v>
      </c>
      <c r="J91" s="8" t="s">
        <v>133</v>
      </c>
      <c r="K91" s="9" t="s">
        <v>631</v>
      </c>
      <c r="L91" s="237" t="s">
        <v>134</v>
      </c>
      <c r="M91" s="46"/>
    </row>
    <row r="92" spans="1:13" s="3" customFormat="1">
      <c r="A92" s="46"/>
      <c r="B92" s="6" t="s">
        <v>650</v>
      </c>
      <c r="C92" s="7" t="s">
        <v>1315</v>
      </c>
      <c r="D92" s="8" t="s">
        <v>58</v>
      </c>
      <c r="E92" s="9" t="s">
        <v>659</v>
      </c>
      <c r="F92" s="226" t="s">
        <v>2389</v>
      </c>
      <c r="G92" s="46"/>
      <c r="H92" s="26" t="s">
        <v>650</v>
      </c>
      <c r="I92" s="7" t="s">
        <v>742</v>
      </c>
      <c r="J92" s="8" t="s">
        <v>135</v>
      </c>
      <c r="K92" s="9" t="s">
        <v>753</v>
      </c>
      <c r="L92" s="237" t="s">
        <v>136</v>
      </c>
      <c r="M92" s="46"/>
    </row>
    <row r="93" spans="1:13" s="3" customFormat="1">
      <c r="A93" s="46"/>
      <c r="B93" s="6" t="s">
        <v>651</v>
      </c>
      <c r="C93" s="7" t="s">
        <v>759</v>
      </c>
      <c r="D93" s="8" t="s">
        <v>97</v>
      </c>
      <c r="E93" s="9" t="s">
        <v>753</v>
      </c>
      <c r="F93" s="226" t="s">
        <v>98</v>
      </c>
      <c r="G93" s="46"/>
      <c r="H93" s="26" t="s">
        <v>651</v>
      </c>
      <c r="I93" s="7" t="s">
        <v>963</v>
      </c>
      <c r="J93" s="8" t="s">
        <v>1543</v>
      </c>
      <c r="K93" s="9" t="s">
        <v>671</v>
      </c>
      <c r="L93" s="237" t="s">
        <v>137</v>
      </c>
      <c r="M93" s="46"/>
    </row>
    <row r="94" spans="1:13" s="3" customFormat="1">
      <c r="A94" s="46"/>
      <c r="B94" s="6" t="s">
        <v>652</v>
      </c>
      <c r="C94" s="7" t="s">
        <v>755</v>
      </c>
      <c r="D94" s="8" t="s">
        <v>760</v>
      </c>
      <c r="E94" s="9" t="s">
        <v>1675</v>
      </c>
      <c r="F94" s="226" t="s">
        <v>99</v>
      </c>
      <c r="G94" s="46"/>
      <c r="H94" s="26" t="s">
        <v>652</v>
      </c>
      <c r="I94" s="7" t="s">
        <v>731</v>
      </c>
      <c r="J94" s="8" t="s">
        <v>874</v>
      </c>
      <c r="K94" s="9" t="s">
        <v>1675</v>
      </c>
      <c r="L94" s="237" t="s">
        <v>138</v>
      </c>
      <c r="M94" s="46"/>
    </row>
    <row r="95" spans="1:13" s="3" customFormat="1">
      <c r="A95" s="46"/>
      <c r="B95" s="6" t="s">
        <v>653</v>
      </c>
      <c r="C95" s="7" t="s">
        <v>100</v>
      </c>
      <c r="D95" s="8" t="s">
        <v>1395</v>
      </c>
      <c r="E95" s="9" t="s">
        <v>931</v>
      </c>
      <c r="F95" s="226" t="s">
        <v>101</v>
      </c>
      <c r="G95" s="46"/>
      <c r="H95" s="26" t="s">
        <v>653</v>
      </c>
      <c r="I95" s="7" t="s">
        <v>1116</v>
      </c>
      <c r="J95" s="8" t="s">
        <v>821</v>
      </c>
      <c r="K95" s="9" t="s">
        <v>631</v>
      </c>
      <c r="L95" s="237" t="s">
        <v>139</v>
      </c>
      <c r="M95" s="46"/>
    </row>
    <row r="96" spans="1:13" s="3" customFormat="1">
      <c r="A96" s="46"/>
      <c r="B96" s="6" t="s">
        <v>901</v>
      </c>
      <c r="C96" s="7" t="s">
        <v>2323</v>
      </c>
      <c r="D96" s="8" t="s">
        <v>2324</v>
      </c>
      <c r="E96" s="9" t="s">
        <v>753</v>
      </c>
      <c r="F96" s="226" t="s">
        <v>102</v>
      </c>
      <c r="G96" s="46"/>
      <c r="H96" s="26" t="s">
        <v>901</v>
      </c>
      <c r="I96" s="7" t="s">
        <v>1172</v>
      </c>
      <c r="J96" s="8" t="s">
        <v>2356</v>
      </c>
      <c r="K96" s="9" t="s">
        <v>631</v>
      </c>
      <c r="L96" s="237" t="s">
        <v>140</v>
      </c>
      <c r="M96" s="46"/>
    </row>
    <row r="97" spans="1:13" s="3" customFormat="1">
      <c r="A97" s="46"/>
      <c r="B97" s="6" t="s">
        <v>902</v>
      </c>
      <c r="C97" s="7" t="s">
        <v>677</v>
      </c>
      <c r="D97" s="8" t="s">
        <v>103</v>
      </c>
      <c r="E97" s="9" t="s">
        <v>753</v>
      </c>
      <c r="F97" s="226" t="s">
        <v>2334</v>
      </c>
      <c r="G97" s="46"/>
      <c r="H97" s="26" t="s">
        <v>902</v>
      </c>
      <c r="I97" s="7" t="s">
        <v>711</v>
      </c>
      <c r="J97" s="8" t="s">
        <v>141</v>
      </c>
      <c r="K97" s="9" t="s">
        <v>631</v>
      </c>
      <c r="L97" s="237" t="s">
        <v>142</v>
      </c>
      <c r="M97" s="46"/>
    </row>
    <row r="98" spans="1:13" s="3" customFormat="1">
      <c r="A98" s="46"/>
      <c r="B98" s="6" t="s">
        <v>903</v>
      </c>
      <c r="C98" s="7" t="s">
        <v>2380</v>
      </c>
      <c r="D98" s="8" t="s">
        <v>2622</v>
      </c>
      <c r="E98" s="9" t="s">
        <v>631</v>
      </c>
      <c r="F98" s="226" t="s">
        <v>104</v>
      </c>
      <c r="G98" s="46"/>
      <c r="H98" s="26" t="s">
        <v>903</v>
      </c>
      <c r="I98" s="7" t="s">
        <v>1117</v>
      </c>
      <c r="J98" s="8" t="s">
        <v>1334</v>
      </c>
      <c r="K98" s="9" t="s">
        <v>631</v>
      </c>
      <c r="L98" s="237" t="s">
        <v>143</v>
      </c>
      <c r="M98" s="46"/>
    </row>
    <row r="99" spans="1:13" s="3" customFormat="1">
      <c r="A99" s="46"/>
      <c r="B99" s="6" t="s">
        <v>904</v>
      </c>
      <c r="C99" s="7" t="s">
        <v>1104</v>
      </c>
      <c r="D99" s="8" t="s">
        <v>1014</v>
      </c>
      <c r="E99" s="9" t="s">
        <v>631</v>
      </c>
      <c r="F99" s="226" t="s">
        <v>105</v>
      </c>
      <c r="G99" s="46"/>
      <c r="H99" s="26"/>
      <c r="I99" s="7"/>
      <c r="J99" s="8"/>
      <c r="K99" s="9"/>
      <c r="L99" s="237"/>
      <c r="M99" s="46"/>
    </row>
    <row r="100" spans="1:13" s="3" customFormat="1">
      <c r="A100" s="46"/>
      <c r="B100" s="6" t="s">
        <v>905</v>
      </c>
      <c r="C100" s="7" t="s">
        <v>689</v>
      </c>
      <c r="D100" s="8" t="s">
        <v>52</v>
      </c>
      <c r="E100" s="9" t="s">
        <v>631</v>
      </c>
      <c r="F100" s="226" t="s">
        <v>106</v>
      </c>
      <c r="G100" s="46"/>
      <c r="H100" s="26"/>
      <c r="I100" s="7"/>
      <c r="J100" s="8"/>
      <c r="K100" s="9"/>
      <c r="L100" s="237"/>
      <c r="M100" s="46"/>
    </row>
    <row r="101" spans="1:13" s="3" customFormat="1">
      <c r="A101" s="46"/>
      <c r="B101" s="6" t="s">
        <v>1126</v>
      </c>
      <c r="C101" s="7" t="s">
        <v>629</v>
      </c>
      <c r="D101" s="8" t="s">
        <v>3997</v>
      </c>
      <c r="E101" s="9" t="s">
        <v>631</v>
      </c>
      <c r="F101" s="226" t="s">
        <v>107</v>
      </c>
      <c r="G101" s="46"/>
      <c r="H101" s="26"/>
      <c r="I101" s="7"/>
      <c r="J101" s="8"/>
      <c r="K101" s="9"/>
      <c r="L101" s="237"/>
      <c r="M101" s="46"/>
    </row>
    <row r="102" spans="1:13" s="3" customFormat="1">
      <c r="A102" s="46"/>
      <c r="B102" s="6" t="s">
        <v>1127</v>
      </c>
      <c r="C102" s="7" t="s">
        <v>975</v>
      </c>
      <c r="D102" s="8" t="s">
        <v>108</v>
      </c>
      <c r="E102" s="9" t="s">
        <v>631</v>
      </c>
      <c r="F102" s="226" t="s">
        <v>2343</v>
      </c>
      <c r="G102" s="46"/>
      <c r="H102" s="26"/>
      <c r="I102" s="7"/>
      <c r="J102" s="8"/>
      <c r="K102" s="9"/>
      <c r="L102" s="237"/>
      <c r="M102" s="46"/>
    </row>
    <row r="103" spans="1:13" s="3" customFormat="1" ht="12.75" thickBot="1">
      <c r="A103" s="46"/>
      <c r="B103" s="19" t="s">
        <v>1128</v>
      </c>
      <c r="C103" s="10" t="s">
        <v>975</v>
      </c>
      <c r="D103" s="189" t="s">
        <v>109</v>
      </c>
      <c r="E103" s="11" t="s">
        <v>663</v>
      </c>
      <c r="F103" s="227" t="s">
        <v>110</v>
      </c>
      <c r="G103" s="46"/>
      <c r="H103" s="28"/>
      <c r="I103" s="29"/>
      <c r="J103" s="81"/>
      <c r="K103" s="30"/>
      <c r="L103" s="238"/>
      <c r="M103" s="46"/>
    </row>
    <row r="104" spans="1:13" s="3" customFormat="1" ht="13.5" hidden="1" thickTop="1" thickBot="1">
      <c r="A104" s="46"/>
      <c r="B104" s="337"/>
      <c r="C104" s="338"/>
      <c r="D104" s="343"/>
      <c r="E104" s="340"/>
      <c r="F104" s="341"/>
      <c r="G104" s="46"/>
      <c r="H104" s="353"/>
      <c r="I104" s="338"/>
      <c r="J104" s="343"/>
      <c r="K104" s="340"/>
      <c r="L104" s="354"/>
      <c r="M104" s="46"/>
    </row>
    <row r="105" spans="1:13" s="3" customFormat="1" ht="12.75" hidden="1" thickBot="1">
      <c r="A105" s="46"/>
      <c r="B105" s="6"/>
      <c r="C105" s="7"/>
      <c r="D105" s="8"/>
      <c r="E105" s="9"/>
      <c r="F105" s="226"/>
      <c r="G105" s="46"/>
      <c r="H105" s="26"/>
      <c r="I105" s="7"/>
      <c r="J105" s="8"/>
      <c r="K105" s="9"/>
      <c r="L105" s="237"/>
      <c r="M105" s="46"/>
    </row>
    <row r="106" spans="1:13" s="3" customFormat="1" ht="12.75" hidden="1" thickBot="1">
      <c r="A106" s="46"/>
      <c r="B106" s="6"/>
      <c r="C106" s="7"/>
      <c r="D106" s="8"/>
      <c r="E106" s="9"/>
      <c r="F106" s="226"/>
      <c r="G106" s="46"/>
      <c r="H106" s="26"/>
      <c r="I106" s="7"/>
      <c r="J106" s="8"/>
      <c r="K106" s="9"/>
      <c r="L106" s="237"/>
      <c r="M106" s="46"/>
    </row>
    <row r="107" spans="1:13" s="3" customFormat="1" ht="12.75" hidden="1" thickBot="1">
      <c r="A107" s="46"/>
      <c r="B107" s="6"/>
      <c r="C107" s="7"/>
      <c r="D107" s="8"/>
      <c r="E107" s="9"/>
      <c r="F107" s="226"/>
      <c r="G107" s="46"/>
      <c r="H107" s="26"/>
      <c r="I107" s="7"/>
      <c r="J107" s="8"/>
      <c r="K107" s="9"/>
      <c r="L107" s="237"/>
      <c r="M107" s="46"/>
    </row>
    <row r="108" spans="1:13" s="3" customFormat="1" ht="12.75" hidden="1" thickBot="1">
      <c r="A108" s="46"/>
      <c r="B108" s="6"/>
      <c r="C108" s="7"/>
      <c r="D108" s="8"/>
      <c r="E108" s="9"/>
      <c r="F108" s="226"/>
      <c r="G108" s="46"/>
      <c r="H108" s="26"/>
      <c r="I108" s="7"/>
      <c r="J108" s="8"/>
      <c r="K108" s="9"/>
      <c r="L108" s="237"/>
      <c r="M108" s="46"/>
    </row>
    <row r="109" spans="1:13" s="3" customFormat="1" ht="12.75" hidden="1" thickBot="1">
      <c r="A109" s="46"/>
      <c r="B109" s="6"/>
      <c r="C109" s="7"/>
      <c r="D109" s="8"/>
      <c r="E109" s="9"/>
      <c r="F109" s="226"/>
      <c r="G109" s="46"/>
      <c r="H109" s="26"/>
      <c r="I109" s="7"/>
      <c r="J109" s="8"/>
      <c r="K109" s="9"/>
      <c r="L109" s="237"/>
      <c r="M109" s="46"/>
    </row>
    <row r="110" spans="1:13" s="3" customFormat="1" ht="12.75" hidden="1" thickBot="1">
      <c r="A110" s="46"/>
      <c r="B110" s="6"/>
      <c r="C110" s="7"/>
      <c r="D110" s="8"/>
      <c r="E110" s="9"/>
      <c r="F110" s="226"/>
      <c r="G110" s="46"/>
      <c r="H110" s="26"/>
      <c r="I110" s="7"/>
      <c r="J110" s="7"/>
      <c r="K110" s="9"/>
      <c r="L110" s="237"/>
      <c r="M110" s="46"/>
    </row>
    <row r="111" spans="1:13" s="3" customFormat="1" ht="12.75" hidden="1" thickBot="1">
      <c r="A111" s="46"/>
      <c r="B111" s="6"/>
      <c r="C111" s="7"/>
      <c r="D111" s="8"/>
      <c r="E111" s="9"/>
      <c r="F111" s="226"/>
      <c r="G111" s="46"/>
      <c r="H111" s="26"/>
      <c r="I111" s="7"/>
      <c r="J111" s="7"/>
      <c r="K111" s="9"/>
      <c r="L111" s="237"/>
      <c r="M111" s="46"/>
    </row>
    <row r="112" spans="1:13" s="3" customFormat="1" ht="12.75" hidden="1" thickBot="1">
      <c r="A112" s="46"/>
      <c r="B112" s="6"/>
      <c r="C112" s="7"/>
      <c r="D112" s="8"/>
      <c r="E112" s="9"/>
      <c r="F112" s="226"/>
      <c r="G112" s="46"/>
      <c r="H112" s="26"/>
      <c r="I112" s="7"/>
      <c r="J112" s="7"/>
      <c r="K112" s="9"/>
      <c r="L112" s="237"/>
      <c r="M112" s="46"/>
    </row>
    <row r="113" spans="1:13" s="3" customFormat="1" ht="12.75" hidden="1" thickBot="1">
      <c r="A113" s="46"/>
      <c r="B113" s="6"/>
      <c r="C113" s="7"/>
      <c r="D113" s="8"/>
      <c r="E113" s="9"/>
      <c r="F113" s="226"/>
      <c r="G113" s="46"/>
      <c r="H113" s="26"/>
      <c r="I113" s="7"/>
      <c r="J113" s="7"/>
      <c r="K113" s="9"/>
      <c r="L113" s="237"/>
      <c r="M113" s="46"/>
    </row>
    <row r="114" spans="1:13" s="3" customFormat="1" ht="12.75" hidden="1" thickBot="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COUNTA(D121:D159)</f>
        <v>29</v>
      </c>
      <c r="G119" s="46"/>
      <c r="H119" s="900"/>
      <c r="I119" s="901"/>
      <c r="J119" s="32"/>
      <c r="K119" s="33" t="s">
        <v>647</v>
      </c>
      <c r="L119" s="34">
        <f>COUNTA(J121:J159)</f>
        <v>39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696</v>
      </c>
      <c r="D121" s="84" t="s">
        <v>1484</v>
      </c>
      <c r="E121" s="85" t="s">
        <v>753</v>
      </c>
      <c r="F121" s="223" t="s">
        <v>144</v>
      </c>
      <c r="G121" s="46"/>
      <c r="H121" s="100" t="s">
        <v>632</v>
      </c>
      <c r="I121" s="83" t="s">
        <v>793</v>
      </c>
      <c r="J121" s="84" t="s">
        <v>177</v>
      </c>
      <c r="K121" s="85" t="s">
        <v>753</v>
      </c>
      <c r="L121" s="234" t="s">
        <v>178</v>
      </c>
      <c r="M121" s="46"/>
    </row>
    <row r="122" spans="1:13" s="3" customFormat="1">
      <c r="A122" s="46"/>
      <c r="B122" s="87" t="s">
        <v>633</v>
      </c>
      <c r="C122" s="88" t="s">
        <v>969</v>
      </c>
      <c r="D122" s="89" t="s">
        <v>2443</v>
      </c>
      <c r="E122" s="90" t="s">
        <v>753</v>
      </c>
      <c r="F122" s="224" t="s">
        <v>145</v>
      </c>
      <c r="G122" s="46"/>
      <c r="H122" s="102" t="s">
        <v>633</v>
      </c>
      <c r="I122" s="88" t="s">
        <v>1117</v>
      </c>
      <c r="J122" s="89" t="s">
        <v>179</v>
      </c>
      <c r="K122" s="90" t="s">
        <v>659</v>
      </c>
      <c r="L122" s="235" t="s">
        <v>180</v>
      </c>
      <c r="M122" s="46"/>
    </row>
    <row r="123" spans="1:13" s="3" customFormat="1">
      <c r="A123" s="46"/>
      <c r="B123" s="92" t="s">
        <v>634</v>
      </c>
      <c r="C123" s="93" t="s">
        <v>2450</v>
      </c>
      <c r="D123" s="94" t="s">
        <v>2451</v>
      </c>
      <c r="E123" s="95" t="s">
        <v>753</v>
      </c>
      <c r="F123" s="225" t="s">
        <v>146</v>
      </c>
      <c r="G123" s="46"/>
      <c r="H123" s="104" t="s">
        <v>634</v>
      </c>
      <c r="I123" s="93" t="s">
        <v>666</v>
      </c>
      <c r="J123" s="94" t="s">
        <v>2406</v>
      </c>
      <c r="K123" s="95" t="s">
        <v>753</v>
      </c>
      <c r="L123" s="236" t="s">
        <v>181</v>
      </c>
      <c r="M123" s="46"/>
    </row>
    <row r="124" spans="1:13" s="3" customFormat="1">
      <c r="A124" s="46"/>
      <c r="B124" s="6" t="s">
        <v>635</v>
      </c>
      <c r="C124" s="7" t="s">
        <v>682</v>
      </c>
      <c r="D124" s="8" t="s">
        <v>1209</v>
      </c>
      <c r="E124" s="9" t="s">
        <v>753</v>
      </c>
      <c r="F124" s="226" t="s">
        <v>147</v>
      </c>
      <c r="G124" s="46"/>
      <c r="H124" s="26" t="s">
        <v>635</v>
      </c>
      <c r="I124" s="7" t="s">
        <v>818</v>
      </c>
      <c r="J124" s="8" t="s">
        <v>182</v>
      </c>
      <c r="K124" s="9" t="s">
        <v>753</v>
      </c>
      <c r="L124" s="237" t="s">
        <v>183</v>
      </c>
      <c r="M124" s="46"/>
    </row>
    <row r="125" spans="1:13" s="3" customFormat="1">
      <c r="A125" s="46"/>
      <c r="B125" s="6" t="s">
        <v>636</v>
      </c>
      <c r="C125" s="7" t="s">
        <v>661</v>
      </c>
      <c r="D125" s="8" t="s">
        <v>1107</v>
      </c>
      <c r="E125" s="9" t="s">
        <v>659</v>
      </c>
      <c r="F125" s="226" t="s">
        <v>148</v>
      </c>
      <c r="G125" s="46"/>
      <c r="H125" s="26" t="s">
        <v>636</v>
      </c>
      <c r="I125" s="7" t="s">
        <v>1409</v>
      </c>
      <c r="J125" s="8" t="s">
        <v>850</v>
      </c>
      <c r="K125" s="9" t="s">
        <v>933</v>
      </c>
      <c r="L125" s="237" t="s">
        <v>159</v>
      </c>
      <c r="M125" s="46"/>
    </row>
    <row r="126" spans="1:13" s="3" customFormat="1">
      <c r="A126" s="46"/>
      <c r="B126" s="6" t="s">
        <v>637</v>
      </c>
      <c r="C126" s="7" t="s">
        <v>1309</v>
      </c>
      <c r="D126" s="8" t="s">
        <v>2377</v>
      </c>
      <c r="E126" s="9" t="s">
        <v>753</v>
      </c>
      <c r="F126" s="226" t="s">
        <v>149</v>
      </c>
      <c r="G126" s="46"/>
      <c r="H126" s="26" t="s">
        <v>637</v>
      </c>
      <c r="I126" s="7" t="s">
        <v>710</v>
      </c>
      <c r="J126" s="8" t="s">
        <v>797</v>
      </c>
      <c r="K126" s="9" t="s">
        <v>679</v>
      </c>
      <c r="L126" s="237" t="s">
        <v>2421</v>
      </c>
      <c r="M126" s="46"/>
    </row>
    <row r="127" spans="1:13" s="3" customFormat="1">
      <c r="A127" s="46"/>
      <c r="B127" s="6" t="s">
        <v>638</v>
      </c>
      <c r="C127" s="7" t="s">
        <v>655</v>
      </c>
      <c r="D127" s="8" t="s">
        <v>2448</v>
      </c>
      <c r="E127" s="9" t="s">
        <v>753</v>
      </c>
      <c r="F127" s="226" t="s">
        <v>150</v>
      </c>
      <c r="G127" s="46"/>
      <c r="H127" s="26" t="s">
        <v>638</v>
      </c>
      <c r="I127" s="7" t="s">
        <v>1116</v>
      </c>
      <c r="J127" s="8" t="s">
        <v>184</v>
      </c>
      <c r="K127" s="9" t="s">
        <v>753</v>
      </c>
      <c r="L127" s="237" t="s">
        <v>125</v>
      </c>
      <c r="M127" s="46"/>
    </row>
    <row r="128" spans="1:13" s="3" customFormat="1">
      <c r="A128" s="46"/>
      <c r="B128" s="6" t="s">
        <v>639</v>
      </c>
      <c r="C128" s="7" t="s">
        <v>969</v>
      </c>
      <c r="D128" s="8" t="s">
        <v>151</v>
      </c>
      <c r="E128" s="9" t="s">
        <v>753</v>
      </c>
      <c r="F128" s="226" t="s">
        <v>152</v>
      </c>
      <c r="G128" s="46"/>
      <c r="H128" s="26" t="s">
        <v>639</v>
      </c>
      <c r="I128" s="7" t="s">
        <v>798</v>
      </c>
      <c r="J128" s="8" t="s">
        <v>185</v>
      </c>
      <c r="K128" s="9" t="s">
        <v>932</v>
      </c>
      <c r="L128" s="237" t="s">
        <v>186</v>
      </c>
      <c r="M128" s="46"/>
    </row>
    <row r="129" spans="1:13" s="3" customFormat="1">
      <c r="A129" s="46"/>
      <c r="B129" s="6" t="s">
        <v>640</v>
      </c>
      <c r="C129" s="7" t="s">
        <v>1089</v>
      </c>
      <c r="D129" s="8" t="s">
        <v>977</v>
      </c>
      <c r="E129" s="9" t="s">
        <v>663</v>
      </c>
      <c r="F129" s="226" t="s">
        <v>153</v>
      </c>
      <c r="G129" s="46"/>
      <c r="H129" s="26" t="s">
        <v>640</v>
      </c>
      <c r="I129" s="7" t="s">
        <v>673</v>
      </c>
      <c r="J129" s="8" t="s">
        <v>184</v>
      </c>
      <c r="K129" s="9" t="s">
        <v>753</v>
      </c>
      <c r="L129" s="237" t="s">
        <v>187</v>
      </c>
      <c r="M129" s="46"/>
    </row>
    <row r="130" spans="1:13" s="3" customFormat="1">
      <c r="A130" s="46"/>
      <c r="B130" s="6" t="s">
        <v>641</v>
      </c>
      <c r="C130" s="7" t="s">
        <v>833</v>
      </c>
      <c r="D130" s="8" t="s">
        <v>154</v>
      </c>
      <c r="E130" s="9" t="s">
        <v>753</v>
      </c>
      <c r="F130" s="226" t="s">
        <v>155</v>
      </c>
      <c r="G130" s="46"/>
      <c r="H130" s="26" t="s">
        <v>641</v>
      </c>
      <c r="I130" s="7" t="s">
        <v>1116</v>
      </c>
      <c r="J130" s="8" t="s">
        <v>814</v>
      </c>
      <c r="K130" s="9" t="s">
        <v>659</v>
      </c>
      <c r="L130" s="237" t="s">
        <v>188</v>
      </c>
      <c r="M130" s="46"/>
    </row>
    <row r="131" spans="1:13" s="3" customFormat="1">
      <c r="A131" s="46"/>
      <c r="B131" s="6" t="s">
        <v>642</v>
      </c>
      <c r="C131" s="7" t="s">
        <v>749</v>
      </c>
      <c r="D131" s="8" t="s">
        <v>1314</v>
      </c>
      <c r="E131" s="9" t="s">
        <v>659</v>
      </c>
      <c r="F131" s="226" t="s">
        <v>156</v>
      </c>
      <c r="G131" s="46"/>
      <c r="H131" s="26" t="s">
        <v>642</v>
      </c>
      <c r="I131" s="7" t="s">
        <v>1117</v>
      </c>
      <c r="J131" s="8" t="s">
        <v>189</v>
      </c>
      <c r="K131" s="9" t="s">
        <v>932</v>
      </c>
      <c r="L131" s="237" t="s">
        <v>2464</v>
      </c>
      <c r="M131" s="46"/>
    </row>
    <row r="132" spans="1:13" s="3" customFormat="1">
      <c r="A132" s="46"/>
      <c r="B132" s="6" t="s">
        <v>643</v>
      </c>
      <c r="C132" s="7" t="s">
        <v>698</v>
      </c>
      <c r="D132" s="8" t="s">
        <v>1099</v>
      </c>
      <c r="E132" s="9" t="s">
        <v>659</v>
      </c>
      <c r="F132" s="226" t="s">
        <v>157</v>
      </c>
      <c r="G132" s="46"/>
      <c r="H132" s="26" t="s">
        <v>643</v>
      </c>
      <c r="I132" s="7" t="s">
        <v>1235</v>
      </c>
      <c r="J132" s="8" t="s">
        <v>1173</v>
      </c>
      <c r="K132" s="9" t="s">
        <v>933</v>
      </c>
      <c r="L132" s="237" t="s">
        <v>190</v>
      </c>
      <c r="M132" s="46"/>
    </row>
    <row r="133" spans="1:13" s="3" customFormat="1">
      <c r="A133" s="46"/>
      <c r="B133" s="6" t="s">
        <v>644</v>
      </c>
      <c r="C133" s="7" t="s">
        <v>682</v>
      </c>
      <c r="D133" s="8" t="s">
        <v>158</v>
      </c>
      <c r="E133" s="9" t="s">
        <v>753</v>
      </c>
      <c r="F133" s="226" t="s">
        <v>159</v>
      </c>
      <c r="G133" s="46"/>
      <c r="H133" s="26" t="s">
        <v>644</v>
      </c>
      <c r="I133" s="7" t="s">
        <v>742</v>
      </c>
      <c r="J133" s="8" t="s">
        <v>2414</v>
      </c>
      <c r="K133" s="9" t="s">
        <v>659</v>
      </c>
      <c r="L133" s="237" t="s">
        <v>191</v>
      </c>
      <c r="M133" s="46"/>
    </row>
    <row r="134" spans="1:13" s="3" customFormat="1">
      <c r="A134" s="46"/>
      <c r="B134" s="6" t="s">
        <v>645</v>
      </c>
      <c r="C134" s="7" t="s">
        <v>1558</v>
      </c>
      <c r="D134" s="8" t="s">
        <v>1173</v>
      </c>
      <c r="E134" s="9" t="s">
        <v>931</v>
      </c>
      <c r="F134" s="226" t="s">
        <v>160</v>
      </c>
      <c r="G134" s="46"/>
      <c r="H134" s="26" t="s">
        <v>645</v>
      </c>
      <c r="I134" s="7" t="s">
        <v>192</v>
      </c>
      <c r="J134" s="8" t="s">
        <v>1036</v>
      </c>
      <c r="K134" s="9" t="s">
        <v>932</v>
      </c>
      <c r="L134" s="237" t="s">
        <v>193</v>
      </c>
      <c r="M134" s="46"/>
    </row>
    <row r="135" spans="1:13" s="3" customFormat="1">
      <c r="A135" s="46"/>
      <c r="B135" s="6" t="s">
        <v>648</v>
      </c>
      <c r="C135" s="7" t="s">
        <v>1202</v>
      </c>
      <c r="D135" s="8" t="s">
        <v>994</v>
      </c>
      <c r="E135" s="9" t="s">
        <v>931</v>
      </c>
      <c r="F135" s="226" t="s">
        <v>2425</v>
      </c>
      <c r="G135" s="46"/>
      <c r="H135" s="26" t="s">
        <v>648</v>
      </c>
      <c r="I135" s="7" t="s">
        <v>798</v>
      </c>
      <c r="J135" s="8" t="s">
        <v>872</v>
      </c>
      <c r="K135" s="9" t="s">
        <v>932</v>
      </c>
      <c r="L135" s="237" t="s">
        <v>166</v>
      </c>
      <c r="M135" s="46"/>
    </row>
    <row r="136" spans="1:13" s="3" customFormat="1">
      <c r="A136" s="46"/>
      <c r="B136" s="6" t="s">
        <v>649</v>
      </c>
      <c r="C136" s="7" t="s">
        <v>1037</v>
      </c>
      <c r="D136" s="8" t="s">
        <v>1031</v>
      </c>
      <c r="E136" s="9" t="s">
        <v>931</v>
      </c>
      <c r="F136" s="226" t="s">
        <v>2426</v>
      </c>
      <c r="G136" s="46"/>
      <c r="H136" s="26" t="s">
        <v>649</v>
      </c>
      <c r="I136" s="7" t="s">
        <v>673</v>
      </c>
      <c r="J136" s="8" t="s">
        <v>1504</v>
      </c>
      <c r="K136" s="9" t="s">
        <v>753</v>
      </c>
      <c r="L136" s="237" t="s">
        <v>194</v>
      </c>
      <c r="M136" s="46"/>
    </row>
    <row r="137" spans="1:13" s="3" customFormat="1">
      <c r="A137" s="46"/>
      <c r="B137" s="6" t="s">
        <v>650</v>
      </c>
      <c r="C137" s="7" t="s">
        <v>978</v>
      </c>
      <c r="D137" s="8" t="s">
        <v>161</v>
      </c>
      <c r="E137" s="9" t="s">
        <v>753</v>
      </c>
      <c r="F137" s="226" t="s">
        <v>162</v>
      </c>
      <c r="G137" s="46"/>
      <c r="H137" s="26" t="s">
        <v>650</v>
      </c>
      <c r="I137" s="7" t="s">
        <v>701</v>
      </c>
      <c r="J137" s="8" t="s">
        <v>2507</v>
      </c>
      <c r="K137" s="9" t="s">
        <v>753</v>
      </c>
      <c r="L137" s="237" t="s">
        <v>2467</v>
      </c>
      <c r="M137" s="46"/>
    </row>
    <row r="138" spans="1:13" s="3" customFormat="1">
      <c r="A138" s="46"/>
      <c r="B138" s="6" t="s">
        <v>651</v>
      </c>
      <c r="C138" s="7" t="s">
        <v>1317</v>
      </c>
      <c r="D138" s="8" t="s">
        <v>3994</v>
      </c>
      <c r="E138" s="9" t="s">
        <v>931</v>
      </c>
      <c r="F138" s="226" t="s">
        <v>2428</v>
      </c>
      <c r="G138" s="46"/>
      <c r="H138" s="26" t="s">
        <v>651</v>
      </c>
      <c r="I138" s="7" t="s">
        <v>703</v>
      </c>
      <c r="J138" s="8" t="s">
        <v>195</v>
      </c>
      <c r="K138" s="9" t="s">
        <v>933</v>
      </c>
      <c r="L138" s="237" t="s">
        <v>131</v>
      </c>
      <c r="M138" s="46"/>
    </row>
    <row r="139" spans="1:13" s="3" customFormat="1">
      <c r="A139" s="46"/>
      <c r="B139" s="6" t="s">
        <v>652</v>
      </c>
      <c r="C139" s="7" t="s">
        <v>925</v>
      </c>
      <c r="D139" s="8" t="s">
        <v>685</v>
      </c>
      <c r="E139" s="9" t="s">
        <v>659</v>
      </c>
      <c r="F139" s="226" t="s">
        <v>163</v>
      </c>
      <c r="G139" s="46"/>
      <c r="H139" s="26" t="s">
        <v>652</v>
      </c>
      <c r="I139" s="7" t="s">
        <v>1237</v>
      </c>
      <c r="J139" s="8" t="s">
        <v>196</v>
      </c>
      <c r="K139" s="9" t="s">
        <v>932</v>
      </c>
      <c r="L139" s="237" t="s">
        <v>197</v>
      </c>
      <c r="M139" s="46"/>
    </row>
    <row r="140" spans="1:13" s="3" customFormat="1">
      <c r="A140" s="46"/>
      <c r="B140" s="6" t="s">
        <v>653</v>
      </c>
      <c r="C140" s="52" t="s">
        <v>692</v>
      </c>
      <c r="D140" s="56" t="s">
        <v>958</v>
      </c>
      <c r="E140" s="9" t="s">
        <v>931</v>
      </c>
      <c r="F140" s="228" t="s">
        <v>164</v>
      </c>
      <c r="G140" s="46"/>
      <c r="H140" s="26" t="s">
        <v>653</v>
      </c>
      <c r="I140" s="52" t="s">
        <v>669</v>
      </c>
      <c r="J140" s="56" t="s">
        <v>198</v>
      </c>
      <c r="K140" s="54" t="s">
        <v>931</v>
      </c>
      <c r="L140" s="237" t="s">
        <v>199</v>
      </c>
      <c r="M140" s="46"/>
    </row>
    <row r="141" spans="1:13" s="3" customFormat="1">
      <c r="A141" s="46"/>
      <c r="B141" s="6" t="s">
        <v>901</v>
      </c>
      <c r="C141" s="52" t="s">
        <v>1204</v>
      </c>
      <c r="D141" s="56" t="s">
        <v>1559</v>
      </c>
      <c r="E141" s="54" t="s">
        <v>659</v>
      </c>
      <c r="F141" s="228" t="s">
        <v>165</v>
      </c>
      <c r="G141" s="46"/>
      <c r="H141" s="26" t="s">
        <v>901</v>
      </c>
      <c r="I141" s="52" t="s">
        <v>1237</v>
      </c>
      <c r="J141" s="56" t="s">
        <v>200</v>
      </c>
      <c r="K141" s="54" t="s">
        <v>931</v>
      </c>
      <c r="L141" s="239" t="s">
        <v>173</v>
      </c>
      <c r="M141" s="46"/>
    </row>
    <row r="142" spans="1:13" s="3" customFormat="1">
      <c r="A142" s="46"/>
      <c r="B142" s="6" t="s">
        <v>902</v>
      </c>
      <c r="C142" s="52" t="s">
        <v>1095</v>
      </c>
      <c r="D142" s="56" t="s">
        <v>1198</v>
      </c>
      <c r="E142" s="9" t="s">
        <v>931</v>
      </c>
      <c r="F142" s="228" t="s">
        <v>166</v>
      </c>
      <c r="G142" s="46"/>
      <c r="H142" s="26" t="s">
        <v>902</v>
      </c>
      <c r="I142" s="52" t="s">
        <v>666</v>
      </c>
      <c r="J142" s="56" t="s">
        <v>792</v>
      </c>
      <c r="K142" s="54" t="s">
        <v>1675</v>
      </c>
      <c r="L142" s="239" t="s">
        <v>201</v>
      </c>
      <c r="M142" s="46"/>
    </row>
    <row r="143" spans="1:13" s="3" customFormat="1">
      <c r="A143" s="46"/>
      <c r="B143" s="6" t="s">
        <v>903</v>
      </c>
      <c r="C143" s="52" t="s">
        <v>1210</v>
      </c>
      <c r="D143" s="56" t="s">
        <v>3995</v>
      </c>
      <c r="E143" s="9" t="s">
        <v>931</v>
      </c>
      <c r="F143" s="228" t="s">
        <v>167</v>
      </c>
      <c r="G143" s="46"/>
      <c r="H143" s="26" t="s">
        <v>903</v>
      </c>
      <c r="I143" s="52" t="s">
        <v>1409</v>
      </c>
      <c r="J143" s="56" t="s">
        <v>202</v>
      </c>
      <c r="K143" s="9" t="s">
        <v>932</v>
      </c>
      <c r="L143" s="239" t="s">
        <v>176</v>
      </c>
      <c r="M143" s="46"/>
    </row>
    <row r="144" spans="1:13" s="3" customFormat="1">
      <c r="A144" s="46"/>
      <c r="B144" s="6" t="s">
        <v>904</v>
      </c>
      <c r="C144" s="52" t="s">
        <v>1101</v>
      </c>
      <c r="D144" s="56" t="s">
        <v>168</v>
      </c>
      <c r="E144" s="9" t="s">
        <v>933</v>
      </c>
      <c r="F144" s="228" t="s">
        <v>169</v>
      </c>
      <c r="G144" s="46"/>
      <c r="H144" s="26" t="s">
        <v>904</v>
      </c>
      <c r="I144" s="52" t="s">
        <v>1509</v>
      </c>
      <c r="J144" s="56" t="s">
        <v>168</v>
      </c>
      <c r="K144" s="9" t="s">
        <v>932</v>
      </c>
      <c r="L144" s="239" t="s">
        <v>203</v>
      </c>
      <c r="M144" s="46"/>
    </row>
    <row r="145" spans="1:13" s="3" customFormat="1">
      <c r="A145" s="46"/>
      <c r="B145" s="6" t="s">
        <v>905</v>
      </c>
      <c r="C145" s="52" t="s">
        <v>1202</v>
      </c>
      <c r="D145" s="56" t="s">
        <v>1198</v>
      </c>
      <c r="E145" s="9" t="s">
        <v>933</v>
      </c>
      <c r="F145" s="228" t="s">
        <v>132</v>
      </c>
      <c r="G145" s="46"/>
      <c r="H145" s="26" t="s">
        <v>905</v>
      </c>
      <c r="I145" s="52" t="s">
        <v>1240</v>
      </c>
      <c r="J145" s="56" t="s">
        <v>204</v>
      </c>
      <c r="K145" s="54" t="s">
        <v>931</v>
      </c>
      <c r="L145" s="239" t="s">
        <v>205</v>
      </c>
      <c r="M145" s="46"/>
    </row>
    <row r="146" spans="1:13" s="3" customFormat="1">
      <c r="A146" s="46"/>
      <c r="B146" s="6" t="s">
        <v>1126</v>
      </c>
      <c r="C146" s="52" t="s">
        <v>170</v>
      </c>
      <c r="D146" s="56" t="s">
        <v>171</v>
      </c>
      <c r="E146" s="9" t="s">
        <v>933</v>
      </c>
      <c r="F146" s="228" t="s">
        <v>172</v>
      </c>
      <c r="G146" s="46"/>
      <c r="H146" s="26" t="s">
        <v>1126</v>
      </c>
      <c r="I146" s="52" t="s">
        <v>666</v>
      </c>
      <c r="J146" s="56" t="s">
        <v>2407</v>
      </c>
      <c r="K146" s="54" t="s">
        <v>665</v>
      </c>
      <c r="L146" s="239" t="s">
        <v>206</v>
      </c>
      <c r="M146" s="46"/>
    </row>
    <row r="147" spans="1:13" s="3" customFormat="1">
      <c r="A147" s="46"/>
      <c r="B147" s="6" t="s">
        <v>1127</v>
      </c>
      <c r="C147" s="52" t="s">
        <v>969</v>
      </c>
      <c r="D147" s="56" t="s">
        <v>1469</v>
      </c>
      <c r="E147" s="54" t="s">
        <v>631</v>
      </c>
      <c r="F147" s="228" t="s">
        <v>173</v>
      </c>
      <c r="G147" s="46"/>
      <c r="H147" s="26" t="s">
        <v>1127</v>
      </c>
      <c r="I147" s="52" t="s">
        <v>1427</v>
      </c>
      <c r="J147" s="56" t="s">
        <v>196</v>
      </c>
      <c r="K147" s="54" t="s">
        <v>931</v>
      </c>
      <c r="L147" s="239" t="s">
        <v>207</v>
      </c>
      <c r="M147" s="46"/>
    </row>
    <row r="148" spans="1:13" s="3" customFormat="1">
      <c r="A148" s="46"/>
      <c r="B148" s="6" t="s">
        <v>1128</v>
      </c>
      <c r="C148" s="52" t="s">
        <v>1111</v>
      </c>
      <c r="D148" s="56" t="s">
        <v>1112</v>
      </c>
      <c r="E148" s="54" t="s">
        <v>659</v>
      </c>
      <c r="F148" s="228" t="s">
        <v>174</v>
      </c>
      <c r="G148" s="46"/>
      <c r="H148" s="26" t="s">
        <v>1128</v>
      </c>
      <c r="I148" s="52" t="s">
        <v>208</v>
      </c>
      <c r="J148" s="56" t="s">
        <v>1421</v>
      </c>
      <c r="K148" s="9" t="s">
        <v>932</v>
      </c>
      <c r="L148" s="239" t="s">
        <v>209</v>
      </c>
      <c r="M148" s="46"/>
    </row>
    <row r="149" spans="1:13" s="3" customFormat="1">
      <c r="A149" s="46"/>
      <c r="B149" s="6" t="s">
        <v>1129</v>
      </c>
      <c r="C149" s="52" t="s">
        <v>175</v>
      </c>
      <c r="D149" s="56" t="s">
        <v>1538</v>
      </c>
      <c r="E149" s="54" t="s">
        <v>659</v>
      </c>
      <c r="F149" s="228" t="s">
        <v>176</v>
      </c>
      <c r="G149" s="46"/>
      <c r="H149" s="26" t="s">
        <v>1129</v>
      </c>
      <c r="I149" s="52" t="s">
        <v>1116</v>
      </c>
      <c r="J149" s="56" t="s">
        <v>210</v>
      </c>
      <c r="K149" s="54" t="s">
        <v>753</v>
      </c>
      <c r="L149" s="239" t="s">
        <v>211</v>
      </c>
      <c r="M149" s="46"/>
    </row>
    <row r="150" spans="1:13" s="3" customFormat="1" ht="12.75">
      <c r="A150" s="46"/>
      <c r="B150" s="6"/>
      <c r="C150" s="52"/>
      <c r="D150" s="241"/>
      <c r="E150" s="54"/>
      <c r="F150" s="228"/>
      <c r="G150" s="46"/>
      <c r="H150" s="26" t="s">
        <v>1130</v>
      </c>
      <c r="I150" s="52" t="s">
        <v>1123</v>
      </c>
      <c r="J150" s="56" t="s">
        <v>212</v>
      </c>
      <c r="K150" s="54" t="s">
        <v>659</v>
      </c>
      <c r="L150" s="239" t="s">
        <v>213</v>
      </c>
      <c r="M150" s="46"/>
    </row>
    <row r="151" spans="1:13" s="3" customFormat="1" ht="12.75">
      <c r="A151" s="46"/>
      <c r="B151" s="6"/>
      <c r="C151" s="52"/>
      <c r="D151" s="241"/>
      <c r="E151" s="54"/>
      <c r="F151" s="228"/>
      <c r="G151" s="46"/>
      <c r="H151" s="26" t="s">
        <v>1131</v>
      </c>
      <c r="I151" s="52" t="s">
        <v>2309</v>
      </c>
      <c r="J151" s="56" t="s">
        <v>1038</v>
      </c>
      <c r="K151" s="9" t="s">
        <v>933</v>
      </c>
      <c r="L151" s="239" t="s">
        <v>214</v>
      </c>
      <c r="M151" s="46"/>
    </row>
    <row r="152" spans="1:13" s="3" customFormat="1" ht="12.75">
      <c r="A152" s="46"/>
      <c r="B152" s="6"/>
      <c r="C152" s="52"/>
      <c r="D152" s="241"/>
      <c r="E152" s="54"/>
      <c r="F152" s="228"/>
      <c r="G152" s="46"/>
      <c r="H152" s="26" t="s">
        <v>1132</v>
      </c>
      <c r="I152" s="52" t="s">
        <v>849</v>
      </c>
      <c r="J152" s="56" t="s">
        <v>675</v>
      </c>
      <c r="K152" s="9" t="s">
        <v>933</v>
      </c>
      <c r="L152" s="239" t="s">
        <v>215</v>
      </c>
      <c r="M152" s="46"/>
    </row>
    <row r="153" spans="1:13" s="3" customFormat="1" ht="12.75">
      <c r="A153" s="46"/>
      <c r="B153" s="6"/>
      <c r="C153" s="52"/>
      <c r="D153" s="241"/>
      <c r="E153" s="54"/>
      <c r="F153" s="228"/>
      <c r="G153" s="46"/>
      <c r="H153" s="26" t="s">
        <v>1133</v>
      </c>
      <c r="I153" s="52" t="s">
        <v>844</v>
      </c>
      <c r="J153" s="56" t="s">
        <v>216</v>
      </c>
      <c r="K153" s="54" t="s">
        <v>631</v>
      </c>
      <c r="L153" s="239" t="s">
        <v>217</v>
      </c>
      <c r="M153" s="46"/>
    </row>
    <row r="154" spans="1:13" s="3" customFormat="1" ht="12.75">
      <c r="A154" s="46"/>
      <c r="B154" s="6"/>
      <c r="C154" s="52"/>
      <c r="D154" s="241"/>
      <c r="E154" s="54"/>
      <c r="F154" s="228"/>
      <c r="G154" s="46"/>
      <c r="H154" s="26" t="s">
        <v>1134</v>
      </c>
      <c r="I154" s="52" t="s">
        <v>859</v>
      </c>
      <c r="J154" s="56" t="s">
        <v>841</v>
      </c>
      <c r="K154" s="9" t="s">
        <v>932</v>
      </c>
      <c r="L154" s="239" t="s">
        <v>218</v>
      </c>
      <c r="M154" s="46"/>
    </row>
    <row r="155" spans="1:13" s="3" customFormat="1" ht="12.75">
      <c r="A155" s="46"/>
      <c r="B155" s="6"/>
      <c r="C155" s="52"/>
      <c r="D155" s="241"/>
      <c r="E155" s="54"/>
      <c r="F155" s="228"/>
      <c r="G155" s="46"/>
      <c r="H155" s="26" t="s">
        <v>1135</v>
      </c>
      <c r="I155" s="52" t="s">
        <v>1172</v>
      </c>
      <c r="J155" s="56" t="s">
        <v>171</v>
      </c>
      <c r="K155" s="9" t="s">
        <v>933</v>
      </c>
      <c r="L155" s="239" t="s">
        <v>219</v>
      </c>
      <c r="M155" s="46"/>
    </row>
    <row r="156" spans="1:13" s="3" customFormat="1" ht="12.75">
      <c r="A156" s="46"/>
      <c r="B156" s="6"/>
      <c r="C156" s="52"/>
      <c r="D156" s="241"/>
      <c r="E156" s="54"/>
      <c r="F156" s="228"/>
      <c r="G156" s="46"/>
      <c r="H156" s="26" t="s">
        <v>1136</v>
      </c>
      <c r="I156" s="52" t="s">
        <v>1121</v>
      </c>
      <c r="J156" s="56" t="s">
        <v>672</v>
      </c>
      <c r="K156" s="54" t="s">
        <v>631</v>
      </c>
      <c r="L156" s="239" t="s">
        <v>2481</v>
      </c>
      <c r="M156" s="46"/>
    </row>
    <row r="157" spans="1:13" s="3" customFormat="1" ht="12.75">
      <c r="A157" s="46"/>
      <c r="B157" s="6"/>
      <c r="C157" s="52"/>
      <c r="D157" s="241"/>
      <c r="E157" s="54"/>
      <c r="F157" s="228"/>
      <c r="G157" s="46"/>
      <c r="H157" s="26" t="s">
        <v>1550</v>
      </c>
      <c r="I157" s="52" t="s">
        <v>798</v>
      </c>
      <c r="J157" s="56" t="s">
        <v>220</v>
      </c>
      <c r="K157" s="54" t="s">
        <v>659</v>
      </c>
      <c r="L157" s="239" t="s">
        <v>221</v>
      </c>
      <c r="M157" s="46"/>
    </row>
    <row r="158" spans="1:13" s="3" customFormat="1" ht="12.75">
      <c r="A158" s="46"/>
      <c r="B158" s="6"/>
      <c r="C158" s="52"/>
      <c r="D158" s="241"/>
      <c r="E158" s="54"/>
      <c r="F158" s="228"/>
      <c r="G158" s="46"/>
      <c r="H158" s="26" t="s">
        <v>1551</v>
      </c>
      <c r="I158" s="52" t="s">
        <v>1117</v>
      </c>
      <c r="J158" s="56" t="s">
        <v>222</v>
      </c>
      <c r="K158" s="9" t="s">
        <v>932</v>
      </c>
      <c r="L158" s="239" t="s">
        <v>223</v>
      </c>
      <c r="M158" s="46"/>
    </row>
    <row r="159" spans="1:13" s="3" customFormat="1" ht="13.5" thickBot="1">
      <c r="A159" s="46"/>
      <c r="B159" s="6"/>
      <c r="C159" s="52"/>
      <c r="D159" s="241"/>
      <c r="E159" s="54"/>
      <c r="F159" s="228"/>
      <c r="G159" s="46"/>
      <c r="H159" s="26" t="s">
        <v>1552</v>
      </c>
      <c r="I159" s="52" t="s">
        <v>1244</v>
      </c>
      <c r="J159" s="56" t="s">
        <v>204</v>
      </c>
      <c r="K159" s="54" t="s">
        <v>931</v>
      </c>
      <c r="L159" s="239" t="s">
        <v>224</v>
      </c>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893" t="s">
        <v>771</v>
      </c>
      <c r="C161" s="893"/>
      <c r="D161" s="35"/>
      <c r="E161" s="193" t="s">
        <v>715</v>
      </c>
      <c r="F161" s="902" t="s">
        <v>1650</v>
      </c>
      <c r="G161" s="902"/>
      <c r="H161" s="902"/>
      <c r="I161" s="902"/>
      <c r="J161" s="35"/>
      <c r="K161" s="893" t="s">
        <v>900</v>
      </c>
      <c r="L161" s="893"/>
      <c r="M161" s="35"/>
    </row>
    <row r="162" spans="1:13" ht="5.25" customHeight="1" thickTop="1" thickBot="1">
      <c r="A162" s="35"/>
      <c r="B162" s="894" t="s">
        <v>623</v>
      </c>
      <c r="C162" s="895"/>
      <c r="D162" s="43"/>
      <c r="E162" s="44"/>
      <c r="F162" s="44"/>
      <c r="G162" s="35"/>
      <c r="H162" s="898" t="s">
        <v>654</v>
      </c>
      <c r="I162" s="899"/>
      <c r="J162" s="45"/>
      <c r="K162" s="45"/>
      <c r="L162" s="45"/>
      <c r="M162" s="35"/>
    </row>
    <row r="163" spans="1:13" s="3" customFormat="1" ht="16.5" thickTop="1" thickBot="1">
      <c r="A163" s="46"/>
      <c r="B163" s="896"/>
      <c r="C163" s="897"/>
      <c r="D163" s="14"/>
      <c r="E163" s="12" t="s">
        <v>647</v>
      </c>
      <c r="F163" s="13">
        <f>COUNTA(D165:D186)</f>
        <v>15</v>
      </c>
      <c r="G163" s="46"/>
      <c r="H163" s="900"/>
      <c r="I163" s="901"/>
      <c r="J163" s="32"/>
      <c r="K163" s="33" t="s">
        <v>647</v>
      </c>
      <c r="L163" s="34">
        <f>COUNTA(J165:J186)</f>
        <v>10</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682</v>
      </c>
      <c r="D165" s="84" t="s">
        <v>2483</v>
      </c>
      <c r="E165" s="85" t="s">
        <v>2473</v>
      </c>
      <c r="F165" s="223" t="s">
        <v>225</v>
      </c>
      <c r="G165" s="46"/>
      <c r="H165" s="100" t="s">
        <v>632</v>
      </c>
      <c r="I165" s="83" t="s">
        <v>669</v>
      </c>
      <c r="J165" s="84" t="s">
        <v>1306</v>
      </c>
      <c r="K165" s="85" t="s">
        <v>1675</v>
      </c>
      <c r="L165" s="234" t="s">
        <v>239</v>
      </c>
      <c r="M165" s="46"/>
    </row>
    <row r="166" spans="1:13" s="3" customFormat="1">
      <c r="A166" s="46"/>
      <c r="B166" s="87" t="s">
        <v>633</v>
      </c>
      <c r="C166" s="88" t="s">
        <v>1155</v>
      </c>
      <c r="D166" s="89" t="s">
        <v>2442</v>
      </c>
      <c r="E166" s="90" t="s">
        <v>2473</v>
      </c>
      <c r="F166" s="224" t="s">
        <v>226</v>
      </c>
      <c r="G166" s="46"/>
      <c r="H166" s="102" t="s">
        <v>633</v>
      </c>
      <c r="I166" s="88" t="s">
        <v>129</v>
      </c>
      <c r="J166" s="89" t="s">
        <v>1230</v>
      </c>
      <c r="K166" s="90" t="s">
        <v>931</v>
      </c>
      <c r="L166" s="235" t="s">
        <v>240</v>
      </c>
      <c r="M166" s="46"/>
    </row>
    <row r="167" spans="1:13" s="3" customFormat="1">
      <c r="A167" s="46"/>
      <c r="B167" s="92" t="s">
        <v>634</v>
      </c>
      <c r="C167" s="93" t="s">
        <v>1336</v>
      </c>
      <c r="D167" s="94" t="s">
        <v>1337</v>
      </c>
      <c r="E167" s="95" t="s">
        <v>753</v>
      </c>
      <c r="F167" s="225" t="s">
        <v>227</v>
      </c>
      <c r="G167" s="46"/>
      <c r="H167" s="104" t="s">
        <v>634</v>
      </c>
      <c r="I167" s="93" t="s">
        <v>1539</v>
      </c>
      <c r="J167" s="94" t="s">
        <v>241</v>
      </c>
      <c r="K167" s="95" t="s">
        <v>931</v>
      </c>
      <c r="L167" s="236" t="s">
        <v>242</v>
      </c>
      <c r="M167" s="46"/>
    </row>
    <row r="168" spans="1:13" s="3" customFormat="1">
      <c r="A168" s="46"/>
      <c r="B168" s="6" t="s">
        <v>635</v>
      </c>
      <c r="C168" s="7" t="s">
        <v>655</v>
      </c>
      <c r="D168" s="8" t="s">
        <v>926</v>
      </c>
      <c r="E168" s="9" t="s">
        <v>737</v>
      </c>
      <c r="F168" s="226" t="s">
        <v>228</v>
      </c>
      <c r="G168" s="46"/>
      <c r="H168" s="26" t="s">
        <v>635</v>
      </c>
      <c r="I168" s="7" t="s">
        <v>708</v>
      </c>
      <c r="J168" s="8" t="s">
        <v>1181</v>
      </c>
      <c r="K168" s="9" t="s">
        <v>753</v>
      </c>
      <c r="L168" s="237" t="s">
        <v>243</v>
      </c>
      <c r="M168" s="46"/>
    </row>
    <row r="169" spans="1:13" s="3" customFormat="1">
      <c r="A169" s="46"/>
      <c r="B169" s="6" t="s">
        <v>636</v>
      </c>
      <c r="C169" s="7" t="s">
        <v>2444</v>
      </c>
      <c r="D169" s="8" t="s">
        <v>2445</v>
      </c>
      <c r="E169" s="9" t="s">
        <v>753</v>
      </c>
      <c r="F169" s="226" t="s">
        <v>229</v>
      </c>
      <c r="G169" s="46"/>
      <c r="H169" s="26" t="s">
        <v>636</v>
      </c>
      <c r="I169" s="7" t="s">
        <v>1266</v>
      </c>
      <c r="J169" s="8" t="s">
        <v>244</v>
      </c>
      <c r="K169" s="9" t="s">
        <v>933</v>
      </c>
      <c r="L169" s="237" t="s">
        <v>245</v>
      </c>
      <c r="M169" s="46"/>
    </row>
    <row r="170" spans="1:13" s="3" customFormat="1">
      <c r="A170" s="46"/>
      <c r="B170" s="6" t="s">
        <v>637</v>
      </c>
      <c r="C170" s="7" t="s">
        <v>974</v>
      </c>
      <c r="D170" s="8" t="s">
        <v>1173</v>
      </c>
      <c r="E170" s="9" t="s">
        <v>931</v>
      </c>
      <c r="F170" s="226" t="s">
        <v>230</v>
      </c>
      <c r="G170" s="46"/>
      <c r="H170" s="26" t="s">
        <v>637</v>
      </c>
      <c r="I170" s="7" t="s">
        <v>1060</v>
      </c>
      <c r="J170" s="8" t="s">
        <v>1511</v>
      </c>
      <c r="K170" s="9" t="s">
        <v>753</v>
      </c>
      <c r="L170" s="237" t="s">
        <v>246</v>
      </c>
      <c r="M170" s="46"/>
    </row>
    <row r="171" spans="1:13" s="3" customFormat="1">
      <c r="A171" s="46"/>
      <c r="B171" s="6" t="s">
        <v>638</v>
      </c>
      <c r="C171" s="7" t="s">
        <v>655</v>
      </c>
      <c r="D171" s="8" t="s">
        <v>926</v>
      </c>
      <c r="E171" s="9" t="s">
        <v>659</v>
      </c>
      <c r="F171" s="226" t="s">
        <v>231</v>
      </c>
      <c r="G171" s="46"/>
      <c r="H171" s="26" t="s">
        <v>638</v>
      </c>
      <c r="I171" s="7" t="s">
        <v>669</v>
      </c>
      <c r="J171" s="8" t="s">
        <v>1540</v>
      </c>
      <c r="K171" s="9" t="s">
        <v>753</v>
      </c>
      <c r="L171" s="237" t="s">
        <v>247</v>
      </c>
      <c r="M171" s="46"/>
    </row>
    <row r="172" spans="1:13" s="3" customFormat="1">
      <c r="A172" s="46"/>
      <c r="B172" s="6" t="s">
        <v>639</v>
      </c>
      <c r="C172" s="7" t="s">
        <v>1343</v>
      </c>
      <c r="D172" s="8" t="s">
        <v>811</v>
      </c>
      <c r="E172" s="9" t="s">
        <v>931</v>
      </c>
      <c r="F172" s="226" t="s">
        <v>173</v>
      </c>
      <c r="G172" s="46"/>
      <c r="H172" s="26" t="s">
        <v>639</v>
      </c>
      <c r="I172" s="7" t="s">
        <v>707</v>
      </c>
      <c r="J172" s="8" t="s">
        <v>248</v>
      </c>
      <c r="K172" s="9" t="s">
        <v>753</v>
      </c>
      <c r="L172" s="237" t="s">
        <v>249</v>
      </c>
      <c r="M172" s="46"/>
    </row>
    <row r="173" spans="1:13" s="3" customFormat="1">
      <c r="A173" s="46"/>
      <c r="B173" s="6" t="s">
        <v>640</v>
      </c>
      <c r="C173" s="7" t="s">
        <v>692</v>
      </c>
      <c r="D173" s="8" t="s">
        <v>922</v>
      </c>
      <c r="E173" s="9" t="s">
        <v>679</v>
      </c>
      <c r="F173" s="226" t="s">
        <v>2495</v>
      </c>
      <c r="G173" s="46"/>
      <c r="H173" s="26" t="s">
        <v>640</v>
      </c>
      <c r="I173" s="7" t="s">
        <v>669</v>
      </c>
      <c r="J173" s="8" t="s">
        <v>250</v>
      </c>
      <c r="K173" s="9" t="s">
        <v>753</v>
      </c>
      <c r="L173" s="237" t="s">
        <v>251</v>
      </c>
      <c r="M173" s="46"/>
    </row>
    <row r="174" spans="1:13" s="3" customFormat="1">
      <c r="A174" s="46"/>
      <c r="B174" s="6" t="s">
        <v>641</v>
      </c>
      <c r="C174" s="7" t="s">
        <v>698</v>
      </c>
      <c r="D174" s="8" t="s">
        <v>2447</v>
      </c>
      <c r="E174" s="9" t="s">
        <v>753</v>
      </c>
      <c r="F174" s="226" t="s">
        <v>232</v>
      </c>
      <c r="G174" s="46"/>
      <c r="H174" s="26" t="s">
        <v>641</v>
      </c>
      <c r="I174" s="7" t="s">
        <v>1147</v>
      </c>
      <c r="J174" s="8" t="s">
        <v>1069</v>
      </c>
      <c r="K174" s="9" t="s">
        <v>753</v>
      </c>
      <c r="L174" s="237" t="s">
        <v>252</v>
      </c>
      <c r="M174" s="46"/>
    </row>
    <row r="175" spans="1:13" s="3" customFormat="1">
      <c r="A175" s="46"/>
      <c r="B175" s="6" t="s">
        <v>642</v>
      </c>
      <c r="C175" s="7" t="s">
        <v>170</v>
      </c>
      <c r="D175" s="8" t="s">
        <v>3996</v>
      </c>
      <c r="E175" s="9" t="s">
        <v>931</v>
      </c>
      <c r="F175" s="226" t="s">
        <v>233</v>
      </c>
      <c r="G175" s="46"/>
      <c r="H175" s="26"/>
      <c r="I175" s="7"/>
      <c r="J175" s="8"/>
      <c r="K175" s="9"/>
      <c r="L175" s="237"/>
      <c r="M175" s="46"/>
    </row>
    <row r="176" spans="1:13" s="3" customFormat="1" ht="12" customHeight="1">
      <c r="A176" s="46"/>
      <c r="B176" s="6" t="s">
        <v>643</v>
      </c>
      <c r="C176" s="7" t="s">
        <v>692</v>
      </c>
      <c r="D176" s="8" t="s">
        <v>2298</v>
      </c>
      <c r="E176" s="9" t="s">
        <v>1675</v>
      </c>
      <c r="F176" s="226" t="s">
        <v>234</v>
      </c>
      <c r="G176" s="46"/>
      <c r="H176" s="26"/>
      <c r="I176" s="7"/>
      <c r="J176" s="8"/>
      <c r="K176" s="9"/>
      <c r="L176" s="237"/>
      <c r="M176" s="46"/>
    </row>
    <row r="177" spans="1:13" s="3" customFormat="1">
      <c r="A177" s="46"/>
      <c r="B177" s="6" t="s">
        <v>644</v>
      </c>
      <c r="C177" s="7" t="s">
        <v>978</v>
      </c>
      <c r="D177" s="8" t="s">
        <v>3</v>
      </c>
      <c r="E177" s="9" t="s">
        <v>753</v>
      </c>
      <c r="F177" s="226" t="s">
        <v>235</v>
      </c>
      <c r="G177" s="46"/>
      <c r="H177" s="26"/>
      <c r="I177" s="7"/>
      <c r="J177" s="8"/>
      <c r="K177" s="9"/>
      <c r="L177" s="237"/>
      <c r="M177" s="46"/>
    </row>
    <row r="178" spans="1:13" s="3" customFormat="1">
      <c r="A178" s="46"/>
      <c r="B178" s="6" t="s">
        <v>645</v>
      </c>
      <c r="C178" s="7" t="s">
        <v>1216</v>
      </c>
      <c r="D178" s="8" t="s">
        <v>1198</v>
      </c>
      <c r="E178" s="9" t="s">
        <v>931</v>
      </c>
      <c r="F178" s="226" t="s">
        <v>236</v>
      </c>
      <c r="G178" s="46"/>
      <c r="H178" s="26"/>
      <c r="I178" s="7"/>
      <c r="J178" s="8"/>
      <c r="K178" s="9"/>
      <c r="L178" s="237"/>
      <c r="M178" s="46"/>
    </row>
    <row r="179" spans="1:13" s="3" customFormat="1" ht="12.75" thickBot="1">
      <c r="A179" s="46"/>
      <c r="B179" s="19" t="s">
        <v>648</v>
      </c>
      <c r="C179" s="10" t="s">
        <v>237</v>
      </c>
      <c r="D179" s="189" t="s">
        <v>58</v>
      </c>
      <c r="E179" s="11" t="s">
        <v>659</v>
      </c>
      <c r="F179" s="227" t="s">
        <v>238</v>
      </c>
      <c r="G179" s="46"/>
      <c r="H179" s="28"/>
      <c r="I179" s="29"/>
      <c r="J179" s="81"/>
      <c r="K179" s="30"/>
      <c r="L179" s="238"/>
      <c r="M179" s="46"/>
    </row>
    <row r="180" spans="1:13" s="3" customFormat="1" ht="14.25" hidden="1" thickTop="1" thickBot="1">
      <c r="A180" s="46"/>
      <c r="B180" s="337"/>
      <c r="C180" s="338"/>
      <c r="D180" s="344"/>
      <c r="E180" s="340"/>
      <c r="F180" s="341"/>
      <c r="G180" s="46"/>
      <c r="H180" s="353"/>
      <c r="I180" s="338"/>
      <c r="J180" s="343"/>
      <c r="K180" s="340"/>
      <c r="L180" s="354"/>
      <c r="M180" s="46"/>
    </row>
    <row r="181" spans="1:13" s="3" customFormat="1" ht="12.75" hidden="1">
      <c r="A181" s="46"/>
      <c r="B181" s="6"/>
      <c r="C181" s="7"/>
      <c r="D181" s="21"/>
      <c r="E181" s="9"/>
      <c r="F181" s="226"/>
      <c r="G181" s="46"/>
      <c r="H181" s="26"/>
      <c r="I181" s="7"/>
      <c r="J181" s="8"/>
      <c r="K181" s="9"/>
      <c r="L181" s="237"/>
      <c r="M181" s="46"/>
    </row>
    <row r="182" spans="1:13" s="3" customFormat="1" ht="12.75" hidden="1">
      <c r="A182" s="46"/>
      <c r="B182" s="6"/>
      <c r="C182" s="7"/>
      <c r="D182" s="21"/>
      <c r="E182" s="9"/>
      <c r="F182" s="226"/>
      <c r="G182" s="46"/>
      <c r="H182" s="26"/>
      <c r="I182" s="7"/>
      <c r="J182" s="7"/>
      <c r="K182" s="9"/>
      <c r="L182" s="237"/>
      <c r="M182" s="46"/>
    </row>
    <row r="183" spans="1:13" s="3" customFormat="1" ht="12.75" hidden="1">
      <c r="A183" s="46"/>
      <c r="B183" s="6"/>
      <c r="C183" s="7"/>
      <c r="D183" s="21"/>
      <c r="E183" s="9"/>
      <c r="F183" s="226"/>
      <c r="G183" s="46"/>
      <c r="H183" s="26"/>
      <c r="I183" s="7"/>
      <c r="J183" s="7"/>
      <c r="K183" s="9"/>
      <c r="L183" s="237"/>
      <c r="M183" s="46"/>
    </row>
    <row r="184" spans="1:13" s="3" customFormat="1" ht="12.75" hidden="1">
      <c r="A184" s="46"/>
      <c r="B184" s="6"/>
      <c r="C184" s="7"/>
      <c r="D184" s="21"/>
      <c r="E184" s="9"/>
      <c r="F184" s="226"/>
      <c r="G184" s="46"/>
      <c r="H184" s="26"/>
      <c r="I184" s="7"/>
      <c r="J184" s="7"/>
      <c r="K184" s="9"/>
      <c r="L184" s="237"/>
      <c r="M184" s="46"/>
    </row>
    <row r="185" spans="1:13" s="3" customFormat="1" ht="12.75" hidden="1">
      <c r="A185" s="46"/>
      <c r="B185" s="6"/>
      <c r="C185" s="7"/>
      <c r="D185" s="21"/>
      <c r="E185" s="9"/>
      <c r="F185" s="226"/>
      <c r="G185" s="46"/>
      <c r="H185" s="26"/>
      <c r="I185" s="7"/>
      <c r="J185" s="7"/>
      <c r="K185" s="9"/>
      <c r="L185" s="237"/>
      <c r="M185" s="46"/>
    </row>
    <row r="186" spans="1:13" s="3" customFormat="1" ht="13.5" hidden="1" thickBot="1">
      <c r="A186" s="46"/>
      <c r="B186" s="19"/>
      <c r="C186" s="10"/>
      <c r="D186" s="22"/>
      <c r="E186" s="11"/>
      <c r="F186" s="227"/>
      <c r="G186" s="46"/>
      <c r="H186" s="28"/>
      <c r="I186" s="29"/>
      <c r="J186" s="29"/>
      <c r="K186" s="30"/>
      <c r="L186" s="238"/>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893" t="s">
        <v>772</v>
      </c>
      <c r="C188" s="893"/>
      <c r="D188" s="35"/>
      <c r="E188" s="193" t="s">
        <v>900</v>
      </c>
      <c r="F188" s="902" t="s">
        <v>717</v>
      </c>
      <c r="G188" s="902"/>
      <c r="H188" s="902"/>
      <c r="I188" s="902"/>
      <c r="J188" s="35"/>
      <c r="K188" s="893" t="s">
        <v>727</v>
      </c>
      <c r="L188" s="893"/>
      <c r="M188" s="35"/>
    </row>
    <row r="189" spans="1:13" ht="5.25" customHeight="1" thickTop="1" thickBot="1">
      <c r="B189" s="894" t="s">
        <v>1624</v>
      </c>
      <c r="C189" s="895"/>
      <c r="D189" s="43"/>
      <c r="E189" s="44"/>
      <c r="F189" s="44"/>
      <c r="G189" s="35"/>
      <c r="H189" s="898" t="s">
        <v>1625</v>
      </c>
      <c r="I189" s="899"/>
      <c r="J189" s="45"/>
      <c r="K189" s="45"/>
      <c r="L189" s="45"/>
      <c r="M189" s="35"/>
    </row>
    <row r="190" spans="1:13" ht="16.5" thickTop="1" thickBot="1">
      <c r="B190" s="896"/>
      <c r="C190" s="897"/>
      <c r="D190" s="14"/>
      <c r="E190" s="12" t="s">
        <v>647</v>
      </c>
      <c r="F190" s="13">
        <f>COUNTA(D192:D211)</f>
        <v>4</v>
      </c>
      <c r="G190" s="46"/>
      <c r="H190" s="900"/>
      <c r="I190" s="901"/>
      <c r="J190" s="32"/>
      <c r="K190" s="33" t="s">
        <v>647</v>
      </c>
      <c r="L190" s="34">
        <f>COUNTA(J192:J211)</f>
        <v>14</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755</v>
      </c>
      <c r="D192" s="84" t="s">
        <v>1553</v>
      </c>
      <c r="E192" s="85" t="s">
        <v>753</v>
      </c>
      <c r="F192" s="223" t="s">
        <v>253</v>
      </c>
      <c r="G192" s="46"/>
      <c r="H192" s="100" t="s">
        <v>632</v>
      </c>
      <c r="I192" s="83" t="s">
        <v>731</v>
      </c>
      <c r="J192" s="84" t="s">
        <v>2507</v>
      </c>
      <c r="K192" s="85" t="s">
        <v>753</v>
      </c>
      <c r="L192" s="234" t="s">
        <v>258</v>
      </c>
      <c r="M192" s="35"/>
    </row>
    <row r="193" spans="2:13">
      <c r="B193" s="87" t="s">
        <v>633</v>
      </c>
      <c r="C193" s="88" t="s">
        <v>689</v>
      </c>
      <c r="D193" s="89" t="s">
        <v>1401</v>
      </c>
      <c r="E193" s="90" t="s">
        <v>753</v>
      </c>
      <c r="F193" s="224" t="s">
        <v>254</v>
      </c>
      <c r="G193" s="46"/>
      <c r="H193" s="102" t="s">
        <v>633</v>
      </c>
      <c r="I193" s="88" t="s">
        <v>1068</v>
      </c>
      <c r="J193" s="89" t="s">
        <v>259</v>
      </c>
      <c r="K193" s="90" t="s">
        <v>753</v>
      </c>
      <c r="L193" s="235" t="s">
        <v>260</v>
      </c>
      <c r="M193" s="35"/>
    </row>
    <row r="194" spans="2:13">
      <c r="B194" s="92" t="s">
        <v>634</v>
      </c>
      <c r="C194" s="93" t="s">
        <v>677</v>
      </c>
      <c r="D194" s="94" t="s">
        <v>255</v>
      </c>
      <c r="E194" s="95" t="s">
        <v>753</v>
      </c>
      <c r="F194" s="225" t="s">
        <v>256</v>
      </c>
      <c r="G194" s="46"/>
      <c r="H194" s="104" t="s">
        <v>634</v>
      </c>
      <c r="I194" s="93" t="s">
        <v>731</v>
      </c>
      <c r="J194" s="94" t="s">
        <v>261</v>
      </c>
      <c r="K194" s="95" t="s">
        <v>753</v>
      </c>
      <c r="L194" s="236" t="s">
        <v>262</v>
      </c>
      <c r="M194" s="35"/>
    </row>
    <row r="195" spans="2:13">
      <c r="B195" s="6" t="s">
        <v>635</v>
      </c>
      <c r="C195" s="7" t="s">
        <v>1104</v>
      </c>
      <c r="D195" s="8" t="s">
        <v>1574</v>
      </c>
      <c r="E195" s="9" t="s">
        <v>753</v>
      </c>
      <c r="F195" s="226" t="s">
        <v>257</v>
      </c>
      <c r="G195" s="46"/>
      <c r="H195" s="26" t="s">
        <v>635</v>
      </c>
      <c r="I195" s="7" t="s">
        <v>1380</v>
      </c>
      <c r="J195" s="8" t="s">
        <v>1381</v>
      </c>
      <c r="K195" s="9" t="s">
        <v>931</v>
      </c>
      <c r="L195" s="237" t="s">
        <v>263</v>
      </c>
      <c r="M195" s="35"/>
    </row>
    <row r="196" spans="2:13" ht="12.75">
      <c r="B196" s="6"/>
      <c r="C196" s="7"/>
      <c r="D196" s="20"/>
      <c r="E196" s="9"/>
      <c r="F196" s="226"/>
      <c r="G196" s="46"/>
      <c r="H196" s="26" t="s">
        <v>636</v>
      </c>
      <c r="I196" s="7" t="s">
        <v>1244</v>
      </c>
      <c r="J196" s="8" t="s">
        <v>1146</v>
      </c>
      <c r="K196" s="9" t="s">
        <v>931</v>
      </c>
      <c r="L196" s="237" t="s">
        <v>264</v>
      </c>
      <c r="M196" s="35"/>
    </row>
    <row r="197" spans="2:13" ht="12.75">
      <c r="B197" s="6"/>
      <c r="C197" s="7"/>
      <c r="D197" s="20"/>
      <c r="E197" s="9"/>
      <c r="F197" s="226"/>
      <c r="G197" s="46"/>
      <c r="H197" s="26" t="s">
        <v>637</v>
      </c>
      <c r="I197" s="7" t="s">
        <v>1172</v>
      </c>
      <c r="J197" s="8" t="s">
        <v>1224</v>
      </c>
      <c r="K197" s="9" t="s">
        <v>931</v>
      </c>
      <c r="L197" s="237" t="s">
        <v>265</v>
      </c>
      <c r="M197" s="35"/>
    </row>
    <row r="198" spans="2:13" ht="12.75">
      <c r="B198" s="6"/>
      <c r="C198" s="7"/>
      <c r="D198" s="20"/>
      <c r="E198" s="9"/>
      <c r="F198" s="226"/>
      <c r="G198" s="46"/>
      <c r="H198" s="26" t="s">
        <v>638</v>
      </c>
      <c r="I198" s="7" t="s">
        <v>1380</v>
      </c>
      <c r="J198" s="8" t="s">
        <v>1263</v>
      </c>
      <c r="K198" s="9" t="s">
        <v>931</v>
      </c>
      <c r="L198" s="237" t="s">
        <v>266</v>
      </c>
      <c r="M198" s="35"/>
    </row>
    <row r="199" spans="2:13" ht="12.75">
      <c r="B199" s="6"/>
      <c r="C199" s="7"/>
      <c r="D199" s="20"/>
      <c r="E199" s="9"/>
      <c r="F199" s="226"/>
      <c r="G199" s="46"/>
      <c r="H199" s="26" t="s">
        <v>639</v>
      </c>
      <c r="I199" s="7" t="s">
        <v>731</v>
      </c>
      <c r="J199" s="8" t="s">
        <v>1181</v>
      </c>
      <c r="K199" s="9" t="s">
        <v>753</v>
      </c>
      <c r="L199" s="237" t="s">
        <v>267</v>
      </c>
      <c r="M199" s="35"/>
    </row>
    <row r="200" spans="2:13" ht="12.75">
      <c r="B200" s="6"/>
      <c r="C200" s="7"/>
      <c r="D200" s="20"/>
      <c r="E200" s="9"/>
      <c r="F200" s="226"/>
      <c r="G200" s="46"/>
      <c r="H200" s="26" t="s">
        <v>640</v>
      </c>
      <c r="I200" s="7" t="s">
        <v>793</v>
      </c>
      <c r="J200" s="8" t="s">
        <v>268</v>
      </c>
      <c r="K200" s="9" t="s">
        <v>753</v>
      </c>
      <c r="L200" s="237" t="s">
        <v>269</v>
      </c>
      <c r="M200" s="35"/>
    </row>
    <row r="201" spans="2:13" ht="12.75">
      <c r="B201" s="6"/>
      <c r="C201" s="7"/>
      <c r="D201" s="20"/>
      <c r="E201" s="9"/>
      <c r="F201" s="226"/>
      <c r="G201" s="46"/>
      <c r="H201" s="26" t="s">
        <v>641</v>
      </c>
      <c r="I201" s="7" t="s">
        <v>1512</v>
      </c>
      <c r="J201" s="8" t="s">
        <v>852</v>
      </c>
      <c r="K201" s="9" t="s">
        <v>931</v>
      </c>
      <c r="L201" s="237" t="s">
        <v>270</v>
      </c>
      <c r="M201" s="35"/>
    </row>
    <row r="202" spans="2:13" ht="12.75">
      <c r="B202" s="6"/>
      <c r="C202" s="7"/>
      <c r="D202" s="20"/>
      <c r="E202" s="9"/>
      <c r="F202" s="226"/>
      <c r="G202" s="46"/>
      <c r="H202" s="26" t="s">
        <v>642</v>
      </c>
      <c r="I202" s="7" t="s">
        <v>1147</v>
      </c>
      <c r="J202" s="8" t="s">
        <v>271</v>
      </c>
      <c r="K202" s="9" t="s">
        <v>753</v>
      </c>
      <c r="L202" s="237" t="s">
        <v>272</v>
      </c>
      <c r="M202" s="35"/>
    </row>
    <row r="203" spans="2:13" ht="12.75">
      <c r="B203" s="6"/>
      <c r="C203" s="7"/>
      <c r="D203" s="20"/>
      <c r="E203" s="9"/>
      <c r="F203" s="226"/>
      <c r="G203" s="46"/>
      <c r="H203" s="26" t="s">
        <v>643</v>
      </c>
      <c r="I203" s="7" t="s">
        <v>701</v>
      </c>
      <c r="J203" s="8" t="s">
        <v>273</v>
      </c>
      <c r="K203" s="9" t="s">
        <v>274</v>
      </c>
      <c r="L203" s="237" t="s">
        <v>275</v>
      </c>
      <c r="M203" s="35"/>
    </row>
    <row r="204" spans="2:13" ht="12.75">
      <c r="B204" s="6"/>
      <c r="C204" s="7"/>
      <c r="D204" s="20"/>
      <c r="E204" s="9"/>
      <c r="F204" s="226"/>
      <c r="G204" s="46"/>
      <c r="H204" s="26" t="s">
        <v>644</v>
      </c>
      <c r="I204" s="7" t="s">
        <v>1116</v>
      </c>
      <c r="J204" s="8" t="s">
        <v>2511</v>
      </c>
      <c r="K204" s="9" t="s">
        <v>631</v>
      </c>
      <c r="L204" s="237" t="s">
        <v>276</v>
      </c>
      <c r="M204" s="35"/>
    </row>
    <row r="205" spans="2:13" ht="13.5" thickBot="1">
      <c r="B205" s="19"/>
      <c r="C205" s="10"/>
      <c r="D205" s="342"/>
      <c r="E205" s="11"/>
      <c r="F205" s="227"/>
      <c r="G205" s="46"/>
      <c r="H205" s="28" t="s">
        <v>645</v>
      </c>
      <c r="I205" s="29" t="s">
        <v>277</v>
      </c>
      <c r="J205" s="81" t="s">
        <v>958</v>
      </c>
      <c r="K205" s="30" t="s">
        <v>931</v>
      </c>
      <c r="L205" s="238" t="s">
        <v>278</v>
      </c>
      <c r="M205" s="35"/>
    </row>
    <row r="206" spans="2:13" ht="14.25" hidden="1" thickTop="1" thickBot="1">
      <c r="B206" s="337"/>
      <c r="C206" s="338"/>
      <c r="D206" s="344"/>
      <c r="E206" s="340"/>
      <c r="F206" s="341"/>
      <c r="G206" s="46"/>
      <c r="H206" s="353"/>
      <c r="I206" s="338"/>
      <c r="J206" s="338"/>
      <c r="K206" s="340"/>
      <c r="L206" s="354"/>
      <c r="M206" s="35"/>
    </row>
    <row r="207" spans="2:13" ht="12.75" hidden="1">
      <c r="B207" s="6"/>
      <c r="C207" s="7"/>
      <c r="D207" s="21"/>
      <c r="E207" s="9"/>
      <c r="F207" s="226"/>
      <c r="G207" s="46"/>
      <c r="H207" s="26"/>
      <c r="I207" s="7"/>
      <c r="J207" s="7"/>
      <c r="K207" s="9"/>
      <c r="L207" s="237"/>
      <c r="M207" s="35"/>
    </row>
    <row r="208" spans="2:13" ht="12.75" hidden="1">
      <c r="B208" s="6"/>
      <c r="C208" s="7"/>
      <c r="D208" s="21"/>
      <c r="E208" s="9"/>
      <c r="F208" s="226"/>
      <c r="G208" s="46"/>
      <c r="H208" s="26"/>
      <c r="I208" s="7"/>
      <c r="J208" s="7"/>
      <c r="K208" s="9"/>
      <c r="L208" s="237"/>
      <c r="M208" s="35"/>
    </row>
    <row r="209" spans="1:13" ht="12.75" hidden="1">
      <c r="B209" s="6"/>
      <c r="C209" s="7"/>
      <c r="D209" s="21"/>
      <c r="E209" s="9"/>
      <c r="F209" s="226"/>
      <c r="G209" s="46"/>
      <c r="H209" s="26"/>
      <c r="I209" s="7"/>
      <c r="J209" s="7"/>
      <c r="K209" s="9"/>
      <c r="L209" s="237"/>
      <c r="M209" s="35"/>
    </row>
    <row r="210" spans="1:13" ht="12.75" hidden="1">
      <c r="B210" s="6"/>
      <c r="C210" s="7"/>
      <c r="D210" s="21"/>
      <c r="E210" s="9"/>
      <c r="F210" s="226"/>
      <c r="G210" s="46"/>
      <c r="H210" s="26"/>
      <c r="I210" s="7"/>
      <c r="J210" s="7"/>
      <c r="K210" s="9"/>
      <c r="L210" s="237"/>
      <c r="M210" s="35"/>
    </row>
    <row r="211" spans="1:13" ht="13.5" hidden="1" thickBot="1">
      <c r="B211" s="19"/>
      <c r="C211" s="10"/>
      <c r="D211" s="22"/>
      <c r="E211" s="11"/>
      <c r="F211" s="227"/>
      <c r="G211" s="46"/>
      <c r="H211" s="28"/>
      <c r="I211" s="29"/>
      <c r="J211" s="29"/>
      <c r="K211" s="30"/>
      <c r="L211" s="238"/>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893" t="s">
        <v>772</v>
      </c>
      <c r="C213" s="893"/>
      <c r="D213" s="35"/>
      <c r="E213" s="193" t="s">
        <v>727</v>
      </c>
      <c r="F213" s="902" t="s">
        <v>1651</v>
      </c>
      <c r="G213" s="902"/>
      <c r="H213" s="902"/>
      <c r="I213" s="902"/>
      <c r="J213" s="35"/>
      <c r="K213" s="893" t="s">
        <v>727</v>
      </c>
      <c r="L213" s="893"/>
      <c r="M213" s="46"/>
    </row>
    <row r="214" spans="1:13" s="3" customFormat="1" ht="5.25" customHeight="1" thickTop="1" thickBot="1">
      <c r="A214" s="35"/>
      <c r="B214" s="894" t="s">
        <v>718</v>
      </c>
      <c r="C214" s="895"/>
      <c r="D214" s="43"/>
      <c r="E214" s="44"/>
      <c r="F214" s="44"/>
      <c r="G214" s="35"/>
      <c r="H214" s="898" t="s">
        <v>719</v>
      </c>
      <c r="I214" s="899"/>
      <c r="J214" s="45"/>
      <c r="K214" s="45"/>
      <c r="L214" s="45"/>
      <c r="M214" s="46"/>
    </row>
    <row r="215" spans="1:13" s="3" customFormat="1" ht="16.5" thickTop="1" thickBot="1">
      <c r="A215" s="46"/>
      <c r="B215" s="896"/>
      <c r="C215" s="897"/>
      <c r="D215" s="14"/>
      <c r="E215" s="12" t="s">
        <v>647</v>
      </c>
      <c r="F215" s="13">
        <f>COUNTA(D217:D236)</f>
        <v>2</v>
      </c>
      <c r="G215" s="46"/>
      <c r="H215" s="900"/>
      <c r="I215" s="901"/>
      <c r="J215" s="32"/>
      <c r="K215" s="33" t="s">
        <v>647</v>
      </c>
      <c r="L215" s="34">
        <f>COUNTA(J217:J236)</f>
        <v>1</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1360</v>
      </c>
      <c r="D217" s="84" t="s">
        <v>2524</v>
      </c>
      <c r="E217" s="85" t="s">
        <v>2473</v>
      </c>
      <c r="F217" s="223" t="s">
        <v>282</v>
      </c>
      <c r="G217" s="46"/>
      <c r="H217" s="100" t="s">
        <v>632</v>
      </c>
      <c r="I217" s="83" t="s">
        <v>1068</v>
      </c>
      <c r="J217" s="84" t="s">
        <v>279</v>
      </c>
      <c r="K217" s="85" t="s">
        <v>274</v>
      </c>
      <c r="L217" s="234" t="s">
        <v>280</v>
      </c>
      <c r="M217" s="46"/>
    </row>
    <row r="218" spans="1:13" s="3" customFormat="1">
      <c r="A218" s="46"/>
      <c r="B218" s="87" t="s">
        <v>633</v>
      </c>
      <c r="C218" s="88" t="s">
        <v>682</v>
      </c>
      <c r="D218" s="89" t="s">
        <v>656</v>
      </c>
      <c r="E218" s="90" t="s">
        <v>631</v>
      </c>
      <c r="F218" s="224" t="s">
        <v>283</v>
      </c>
      <c r="G218" s="46"/>
      <c r="H218" s="102"/>
      <c r="I218" s="88"/>
      <c r="J218" s="89"/>
      <c r="K218" s="90"/>
      <c r="L218" s="235"/>
      <c r="M218" s="46"/>
    </row>
    <row r="219" spans="1:13" s="3" customFormat="1" ht="12.75" thickBot="1">
      <c r="A219" s="46"/>
      <c r="B219" s="345"/>
      <c r="C219" s="346"/>
      <c r="D219" s="347"/>
      <c r="E219" s="348"/>
      <c r="F219" s="349"/>
      <c r="G219" s="46"/>
      <c r="H219" s="104"/>
      <c r="I219" s="93"/>
      <c r="J219" s="94"/>
      <c r="K219" s="95"/>
      <c r="L219" s="236"/>
      <c r="M219" s="46"/>
    </row>
    <row r="220" spans="1:13" s="3" customFormat="1" ht="13.5" hidden="1" thickBot="1">
      <c r="A220" s="46"/>
      <c r="B220" s="337"/>
      <c r="C220" s="338"/>
      <c r="D220" s="339"/>
      <c r="E220" s="340"/>
      <c r="F220" s="341"/>
      <c r="G220" s="46"/>
      <c r="H220" s="26"/>
      <c r="I220" s="7"/>
      <c r="J220" s="8"/>
      <c r="K220" s="9"/>
      <c r="L220" s="237"/>
      <c r="M220" s="46"/>
    </row>
    <row r="221" spans="1:13" s="3" customFormat="1" ht="12.75" hidden="1">
      <c r="A221" s="46"/>
      <c r="B221" s="6"/>
      <c r="C221" s="7"/>
      <c r="D221" s="20"/>
      <c r="E221" s="9"/>
      <c r="F221" s="226"/>
      <c r="G221" s="46"/>
      <c r="H221" s="26"/>
      <c r="I221" s="7"/>
      <c r="J221" s="8"/>
      <c r="K221" s="9"/>
      <c r="L221" s="237"/>
      <c r="M221" s="46"/>
    </row>
    <row r="222" spans="1:13" s="3" customFormat="1" ht="12.75" hidden="1">
      <c r="A222" s="46"/>
      <c r="B222" s="6"/>
      <c r="C222" s="7"/>
      <c r="D222" s="20"/>
      <c r="E222" s="9"/>
      <c r="F222" s="226"/>
      <c r="G222" s="46"/>
      <c r="H222" s="26"/>
      <c r="I222" s="7"/>
      <c r="J222" s="8"/>
      <c r="K222" s="9"/>
      <c r="L222" s="237"/>
      <c r="M222" s="46"/>
    </row>
    <row r="223" spans="1:13" s="3" customFormat="1" ht="12.75" hidden="1">
      <c r="A223" s="46"/>
      <c r="B223" s="6"/>
      <c r="C223" s="7"/>
      <c r="D223" s="20"/>
      <c r="E223" s="9"/>
      <c r="F223" s="226"/>
      <c r="G223" s="46"/>
      <c r="H223" s="26"/>
      <c r="I223" s="7"/>
      <c r="J223" s="8"/>
      <c r="K223" s="9"/>
      <c r="L223" s="237"/>
      <c r="M223" s="46"/>
    </row>
    <row r="224" spans="1:13" s="3" customFormat="1" ht="12.75" hidden="1">
      <c r="A224" s="46"/>
      <c r="B224" s="6"/>
      <c r="C224" s="7"/>
      <c r="D224" s="20"/>
      <c r="E224" s="9"/>
      <c r="F224" s="226"/>
      <c r="G224" s="46"/>
      <c r="H224" s="26"/>
      <c r="I224" s="7"/>
      <c r="J224" s="8"/>
      <c r="K224" s="9"/>
      <c r="L224" s="237"/>
      <c r="M224" s="46"/>
    </row>
    <row r="225" spans="1:13" s="3" customFormat="1" ht="12.75" hidden="1">
      <c r="A225" s="46"/>
      <c r="B225" s="6"/>
      <c r="C225" s="7"/>
      <c r="D225" s="20"/>
      <c r="E225" s="9"/>
      <c r="F225" s="226"/>
      <c r="G225" s="46"/>
      <c r="H225" s="26"/>
      <c r="I225" s="7"/>
      <c r="J225" s="8"/>
      <c r="K225" s="9"/>
      <c r="L225" s="237"/>
      <c r="M225" s="46"/>
    </row>
    <row r="226" spans="1:13" s="3" customFormat="1" ht="12.75" hidden="1">
      <c r="A226" s="46"/>
      <c r="B226" s="6"/>
      <c r="C226" s="7"/>
      <c r="D226" s="20"/>
      <c r="E226" s="9"/>
      <c r="F226" s="226"/>
      <c r="G226" s="46"/>
      <c r="H226" s="26"/>
      <c r="I226" s="7"/>
      <c r="J226" s="8"/>
      <c r="K226" s="9"/>
      <c r="L226" s="237"/>
      <c r="M226" s="46"/>
    </row>
    <row r="227" spans="1:13" s="3" customFormat="1" ht="12.75" hidden="1">
      <c r="A227" s="46"/>
      <c r="B227" s="6"/>
      <c r="C227" s="7"/>
      <c r="D227" s="20"/>
      <c r="E227" s="9"/>
      <c r="F227" s="22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1"/>
      <c r="E231" s="9"/>
      <c r="F231" s="226"/>
      <c r="G231" s="46"/>
      <c r="H231" s="26"/>
      <c r="I231" s="7"/>
      <c r="J231" s="7"/>
      <c r="K231" s="9"/>
      <c r="L231" s="237"/>
      <c r="M231" s="46"/>
    </row>
    <row r="232" spans="1:13" s="3" customFormat="1" ht="12.75" hidden="1">
      <c r="A232" s="46"/>
      <c r="B232" s="6"/>
      <c r="C232" s="7"/>
      <c r="D232" s="21"/>
      <c r="E232" s="9"/>
      <c r="F232" s="226"/>
      <c r="G232" s="46"/>
      <c r="H232" s="26"/>
      <c r="I232" s="7"/>
      <c r="J232" s="7"/>
      <c r="K232" s="9"/>
      <c r="L232" s="237"/>
      <c r="M232" s="46"/>
    </row>
    <row r="233" spans="1:13" s="3" customFormat="1" ht="12.75" hidden="1">
      <c r="A233" s="46"/>
      <c r="B233" s="6"/>
      <c r="C233" s="7"/>
      <c r="D233" s="21"/>
      <c r="E233" s="9"/>
      <c r="F233" s="226"/>
      <c r="G233" s="46"/>
      <c r="H233" s="26"/>
      <c r="I233" s="7"/>
      <c r="J233" s="7"/>
      <c r="K233" s="9"/>
      <c r="L233" s="237"/>
      <c r="M233" s="46"/>
    </row>
    <row r="234" spans="1:13" s="3" customFormat="1" ht="12.75" hidden="1">
      <c r="A234" s="46"/>
      <c r="B234" s="6"/>
      <c r="C234" s="7"/>
      <c r="D234" s="21"/>
      <c r="E234" s="9"/>
      <c r="F234" s="226"/>
      <c r="G234" s="46"/>
      <c r="H234" s="26"/>
      <c r="I234" s="7"/>
      <c r="J234" s="7"/>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3.5" hidden="1" thickBot="1">
      <c r="A236" s="46"/>
      <c r="B236" s="19"/>
      <c r="C236" s="10"/>
      <c r="D236" s="22"/>
      <c r="E236" s="11"/>
      <c r="F236" s="227"/>
      <c r="G236" s="46"/>
      <c r="H236" s="28"/>
      <c r="I236" s="29"/>
      <c r="J236" s="29"/>
      <c r="K236" s="30"/>
      <c r="L236" s="238"/>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5" t="s">
        <v>773</v>
      </c>
      <c r="C238" s="193"/>
      <c r="D238" s="35"/>
      <c r="E238" s="193" t="s">
        <v>726</v>
      </c>
      <c r="F238" s="902" t="s">
        <v>1652</v>
      </c>
      <c r="G238" s="902"/>
      <c r="H238" s="902"/>
      <c r="I238" s="902"/>
      <c r="J238" s="35"/>
      <c r="K238" s="193" t="s">
        <v>724</v>
      </c>
      <c r="L238" s="193"/>
      <c r="M238" s="46"/>
    </row>
    <row r="239" spans="1:13" s="3" customFormat="1" ht="5.25" customHeight="1" thickTop="1" thickBot="1">
      <c r="A239" s="35"/>
      <c r="B239" s="920" t="s">
        <v>720</v>
      </c>
      <c r="C239" s="921"/>
      <c r="D239" s="43"/>
      <c r="E239" s="44"/>
      <c r="F239" s="44"/>
      <c r="G239" s="35"/>
      <c r="H239" s="924" t="s">
        <v>721</v>
      </c>
      <c r="I239" s="925"/>
      <c r="J239" s="45"/>
      <c r="K239" s="45"/>
      <c r="L239" s="45"/>
      <c r="M239" s="46"/>
    </row>
    <row r="240" spans="1:13" s="3" customFormat="1" ht="16.5" thickTop="1" thickBot="1">
      <c r="A240" s="46"/>
      <c r="B240" s="922"/>
      <c r="C240" s="923"/>
      <c r="D240" s="14"/>
      <c r="E240" s="12" t="s">
        <v>647</v>
      </c>
      <c r="F240" s="13">
        <f>COUNTA(D242:D261)</f>
        <v>3</v>
      </c>
      <c r="G240" s="46"/>
      <c r="H240" s="926"/>
      <c r="I240" s="927"/>
      <c r="J240" s="32"/>
      <c r="K240" s="33" t="s">
        <v>647</v>
      </c>
      <c r="L240" s="34">
        <f>COUNTA(J242:J261)</f>
        <v>13</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755</v>
      </c>
      <c r="D242" s="84" t="s">
        <v>1246</v>
      </c>
      <c r="E242" s="85" t="s">
        <v>631</v>
      </c>
      <c r="F242" s="223" t="s">
        <v>284</v>
      </c>
      <c r="G242" s="46"/>
      <c r="H242" s="100" t="s">
        <v>632</v>
      </c>
      <c r="I242" s="83" t="s">
        <v>293</v>
      </c>
      <c r="J242" s="84" t="s">
        <v>294</v>
      </c>
      <c r="K242" s="85" t="s">
        <v>1598</v>
      </c>
      <c r="L242" s="234" t="s">
        <v>295</v>
      </c>
      <c r="M242" s="46"/>
    </row>
    <row r="243" spans="1:13" s="3" customFormat="1">
      <c r="A243" s="46"/>
      <c r="B243" s="87" t="s">
        <v>633</v>
      </c>
      <c r="C243" s="88" t="s">
        <v>677</v>
      </c>
      <c r="D243" s="89" t="s">
        <v>1524</v>
      </c>
      <c r="E243" s="90" t="s">
        <v>753</v>
      </c>
      <c r="F243" s="224" t="s">
        <v>285</v>
      </c>
      <c r="G243" s="46"/>
      <c r="H243" s="102" t="s">
        <v>633</v>
      </c>
      <c r="I243" s="88" t="s">
        <v>731</v>
      </c>
      <c r="J243" s="89" t="s">
        <v>1602</v>
      </c>
      <c r="K243" s="90" t="s">
        <v>753</v>
      </c>
      <c r="L243" s="235" t="s">
        <v>296</v>
      </c>
      <c r="M243" s="46"/>
    </row>
    <row r="244" spans="1:13" s="3" customFormat="1">
      <c r="A244" s="46"/>
      <c r="B244" s="92" t="s">
        <v>634</v>
      </c>
      <c r="C244" s="93" t="s">
        <v>923</v>
      </c>
      <c r="D244" s="94" t="s">
        <v>1614</v>
      </c>
      <c r="E244" s="95" t="s">
        <v>753</v>
      </c>
      <c r="F244" s="225" t="s">
        <v>286</v>
      </c>
      <c r="G244" s="46"/>
      <c r="H244" s="104" t="s">
        <v>634</v>
      </c>
      <c r="I244" s="93" t="s">
        <v>742</v>
      </c>
      <c r="J244" s="94" t="s">
        <v>297</v>
      </c>
      <c r="K244" s="95" t="s">
        <v>298</v>
      </c>
      <c r="L244" s="236" t="s">
        <v>299</v>
      </c>
      <c r="M244" s="46"/>
    </row>
    <row r="245" spans="1:13" s="3" customFormat="1" ht="12.75">
      <c r="A245" s="46"/>
      <c r="B245" s="6"/>
      <c r="C245" s="7"/>
      <c r="D245" s="20"/>
      <c r="E245" s="9"/>
      <c r="F245" s="226"/>
      <c r="G245" s="46"/>
      <c r="H245" s="26" t="s">
        <v>635</v>
      </c>
      <c r="I245" s="7" t="s">
        <v>828</v>
      </c>
      <c r="J245" s="8" t="s">
        <v>1603</v>
      </c>
      <c r="K245" s="9" t="s">
        <v>1599</v>
      </c>
      <c r="L245" s="237" t="s">
        <v>300</v>
      </c>
      <c r="M245" s="46"/>
    </row>
    <row r="246" spans="1:13" s="3" customFormat="1" ht="12.75">
      <c r="A246" s="46"/>
      <c r="B246" s="6"/>
      <c r="C246" s="7"/>
      <c r="D246" s="20"/>
      <c r="E246" s="9"/>
      <c r="F246" s="226"/>
      <c r="G246" s="46"/>
      <c r="H246" s="26" t="s">
        <v>636</v>
      </c>
      <c r="I246" s="7" t="s">
        <v>1068</v>
      </c>
      <c r="J246" s="8" t="s">
        <v>827</v>
      </c>
      <c r="K246" s="9" t="s">
        <v>679</v>
      </c>
      <c r="L246" s="237" t="s">
        <v>301</v>
      </c>
      <c r="M246" s="46"/>
    </row>
    <row r="247" spans="1:13" s="3" customFormat="1" ht="12.75">
      <c r="A247" s="46"/>
      <c r="B247" s="6"/>
      <c r="C247" s="7"/>
      <c r="D247" s="20"/>
      <c r="E247" s="9"/>
      <c r="F247" s="226"/>
      <c r="G247" s="46"/>
      <c r="H247" s="26" t="s">
        <v>637</v>
      </c>
      <c r="I247" s="7" t="s">
        <v>711</v>
      </c>
      <c r="J247" s="8" t="s">
        <v>302</v>
      </c>
      <c r="K247" s="9" t="s">
        <v>753</v>
      </c>
      <c r="L247" s="237" t="s">
        <v>303</v>
      </c>
      <c r="M247" s="46"/>
    </row>
    <row r="248" spans="1:13" s="3" customFormat="1" ht="12.75">
      <c r="A248" s="46"/>
      <c r="B248" s="6"/>
      <c r="C248" s="7"/>
      <c r="D248" s="20"/>
      <c r="E248" s="9"/>
      <c r="F248" s="226"/>
      <c r="G248" s="46"/>
      <c r="H248" s="26" t="s">
        <v>638</v>
      </c>
      <c r="I248" s="7" t="s">
        <v>2945</v>
      </c>
      <c r="J248" s="8" t="s">
        <v>304</v>
      </c>
      <c r="K248" s="9" t="s">
        <v>1599</v>
      </c>
      <c r="L248" s="237" t="s">
        <v>305</v>
      </c>
      <c r="M248" s="46"/>
    </row>
    <row r="249" spans="1:13" s="3" customFormat="1" ht="12.75">
      <c r="A249" s="46"/>
      <c r="B249" s="6"/>
      <c r="C249" s="7"/>
      <c r="D249" s="20"/>
      <c r="E249" s="9"/>
      <c r="F249" s="226"/>
      <c r="G249" s="46"/>
      <c r="H249" s="26" t="s">
        <v>639</v>
      </c>
      <c r="I249" s="7" t="s">
        <v>1273</v>
      </c>
      <c r="J249" s="8" t="s">
        <v>1277</v>
      </c>
      <c r="K249" s="9" t="s">
        <v>948</v>
      </c>
      <c r="L249" s="237" t="s">
        <v>306</v>
      </c>
      <c r="M249" s="46"/>
    </row>
    <row r="250" spans="1:13" s="3" customFormat="1" ht="12.75">
      <c r="A250" s="46"/>
      <c r="B250" s="6"/>
      <c r="C250" s="7"/>
      <c r="D250" s="20"/>
      <c r="E250" s="9"/>
      <c r="F250" s="226"/>
      <c r="G250" s="46"/>
      <c r="H250" s="26" t="s">
        <v>640</v>
      </c>
      <c r="I250" s="7" t="s">
        <v>1056</v>
      </c>
      <c r="J250" s="8" t="s">
        <v>1057</v>
      </c>
      <c r="K250" s="9" t="s">
        <v>730</v>
      </c>
      <c r="L250" s="237" t="s">
        <v>307</v>
      </c>
      <c r="M250" s="46"/>
    </row>
    <row r="251" spans="1:13" s="3" customFormat="1" ht="12.75">
      <c r="A251" s="46"/>
      <c r="B251" s="6"/>
      <c r="C251" s="7"/>
      <c r="D251" s="20"/>
      <c r="E251" s="9"/>
      <c r="F251" s="226"/>
      <c r="G251" s="46"/>
      <c r="H251" s="26" t="s">
        <v>641</v>
      </c>
      <c r="I251" s="7" t="s">
        <v>793</v>
      </c>
      <c r="J251" s="8" t="s">
        <v>2566</v>
      </c>
      <c r="K251" s="9" t="s">
        <v>753</v>
      </c>
      <c r="L251" s="237" t="s">
        <v>308</v>
      </c>
      <c r="M251" s="46"/>
    </row>
    <row r="252" spans="1:13" s="3" customFormat="1" ht="12.75">
      <c r="A252" s="46"/>
      <c r="B252" s="6"/>
      <c r="C252" s="7"/>
      <c r="D252" s="20"/>
      <c r="E252" s="9"/>
      <c r="F252" s="226"/>
      <c r="G252" s="46"/>
      <c r="H252" s="26" t="s">
        <v>642</v>
      </c>
      <c r="I252" s="7" t="s">
        <v>708</v>
      </c>
      <c r="J252" s="8" t="s">
        <v>304</v>
      </c>
      <c r="K252" s="9" t="s">
        <v>2261</v>
      </c>
      <c r="L252" s="237" t="s">
        <v>309</v>
      </c>
      <c r="M252" s="46"/>
    </row>
    <row r="253" spans="1:13" s="3" customFormat="1" ht="12.75">
      <c r="A253" s="46"/>
      <c r="B253" s="6"/>
      <c r="C253" s="7"/>
      <c r="D253" s="20"/>
      <c r="E253" s="9"/>
      <c r="F253" s="226"/>
      <c r="G253" s="46"/>
      <c r="H253" s="26" t="s">
        <v>643</v>
      </c>
      <c r="I253" s="7" t="s">
        <v>731</v>
      </c>
      <c r="J253" s="8" t="s">
        <v>310</v>
      </c>
      <c r="K253" s="9" t="s">
        <v>311</v>
      </c>
      <c r="L253" s="237" t="s">
        <v>312</v>
      </c>
      <c r="M253" s="46"/>
    </row>
    <row r="254" spans="1:13" s="3" customFormat="1" ht="13.5" thickBot="1">
      <c r="A254" s="46"/>
      <c r="B254" s="19"/>
      <c r="C254" s="10"/>
      <c r="D254" s="342"/>
      <c r="E254" s="11"/>
      <c r="F254" s="227"/>
      <c r="G254" s="46"/>
      <c r="H254" s="28" t="s">
        <v>644</v>
      </c>
      <c r="I254" s="29" t="s">
        <v>793</v>
      </c>
      <c r="J254" s="81" t="s">
        <v>814</v>
      </c>
      <c r="K254" s="30" t="s">
        <v>659</v>
      </c>
      <c r="L254" s="238" t="s">
        <v>313</v>
      </c>
      <c r="M254" s="46"/>
    </row>
    <row r="255" spans="1:13" s="3" customFormat="1" ht="14.25" hidden="1" thickTop="1" thickBot="1">
      <c r="A255" s="46"/>
      <c r="B255" s="337"/>
      <c r="C255" s="338"/>
      <c r="D255" s="339"/>
      <c r="E255" s="340"/>
      <c r="F255" s="341"/>
      <c r="G255" s="46"/>
      <c r="H255" s="353"/>
      <c r="I255" s="338"/>
      <c r="J255" s="343"/>
      <c r="K255" s="340"/>
      <c r="L255" s="354"/>
      <c r="M255" s="46"/>
    </row>
    <row r="256" spans="1:13" s="3" customFormat="1" ht="12.75" hidden="1">
      <c r="A256" s="46"/>
      <c r="B256" s="6"/>
      <c r="C256" s="7"/>
      <c r="D256" s="21"/>
      <c r="E256" s="9"/>
      <c r="F256" s="226"/>
      <c r="G256" s="46"/>
      <c r="H256" s="26"/>
      <c r="I256" s="7"/>
      <c r="J256" s="8"/>
      <c r="K256" s="9"/>
      <c r="L256" s="237"/>
      <c r="M256" s="46"/>
    </row>
    <row r="257" spans="1:13" s="3" customFormat="1" ht="12.75" hidden="1">
      <c r="A257" s="46"/>
      <c r="B257" s="6"/>
      <c r="C257" s="7"/>
      <c r="D257" s="21"/>
      <c r="E257" s="9"/>
      <c r="F257" s="226"/>
      <c r="G257" s="46"/>
      <c r="H257" s="26"/>
      <c r="I257" s="7"/>
      <c r="J257" s="7"/>
      <c r="K257" s="9"/>
      <c r="L257" s="237"/>
      <c r="M257" s="46"/>
    </row>
    <row r="258" spans="1:13" s="3" customFormat="1" ht="12.75" hidden="1">
      <c r="A258" s="46"/>
      <c r="B258" s="6"/>
      <c r="C258" s="7"/>
      <c r="D258" s="21"/>
      <c r="E258" s="9"/>
      <c r="F258" s="226"/>
      <c r="G258" s="46"/>
      <c r="H258" s="26"/>
      <c r="I258" s="7"/>
      <c r="J258" s="7"/>
      <c r="K258" s="9"/>
      <c r="L258" s="237"/>
      <c r="M258" s="46"/>
    </row>
    <row r="259" spans="1:13" s="3" customFormat="1" ht="12.75" hidden="1">
      <c r="A259" s="46"/>
      <c r="B259" s="6"/>
      <c r="C259" s="7"/>
      <c r="D259" s="21"/>
      <c r="E259" s="9"/>
      <c r="F259" s="226"/>
      <c r="G259" s="46"/>
      <c r="H259" s="26"/>
      <c r="I259" s="7"/>
      <c r="J259" s="7"/>
      <c r="K259" s="9"/>
      <c r="L259" s="237"/>
      <c r="M259" s="46"/>
    </row>
    <row r="260" spans="1:13" s="3" customFormat="1" ht="12.75" hidden="1">
      <c r="A260" s="46"/>
      <c r="B260" s="6"/>
      <c r="C260" s="7"/>
      <c r="D260" s="21"/>
      <c r="E260" s="9"/>
      <c r="F260" s="226"/>
      <c r="G260" s="46"/>
      <c r="H260" s="26"/>
      <c r="I260" s="7"/>
      <c r="J260" s="7"/>
      <c r="K260" s="9"/>
      <c r="L260" s="237"/>
      <c r="M260" s="46"/>
    </row>
    <row r="261" spans="1:13" s="3" customFormat="1" ht="13.5" hidden="1" thickBot="1">
      <c r="A261" s="46"/>
      <c r="B261" s="19"/>
      <c r="C261" s="10"/>
      <c r="D261" s="22"/>
      <c r="E261" s="11"/>
      <c r="F261" s="227"/>
      <c r="G261" s="46"/>
      <c r="H261" s="28"/>
      <c r="I261" s="29"/>
      <c r="J261" s="29"/>
      <c r="K261" s="30"/>
      <c r="L261" s="238"/>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5" t="s">
        <v>774</v>
      </c>
      <c r="C263" s="193"/>
      <c r="D263" s="35"/>
      <c r="E263" s="193" t="s">
        <v>726</v>
      </c>
      <c r="F263" s="902" t="s">
        <v>723</v>
      </c>
      <c r="G263" s="902"/>
      <c r="H263" s="902"/>
      <c r="I263" s="902"/>
      <c r="K263" s="193" t="s">
        <v>724</v>
      </c>
      <c r="L263" s="193"/>
      <c r="M263" s="46"/>
    </row>
    <row r="264" spans="1:13" s="3" customFormat="1" ht="5.25" customHeight="1" thickTop="1" thickBot="1">
      <c r="A264" s="35"/>
      <c r="B264" s="920" t="s">
        <v>1617</v>
      </c>
      <c r="C264" s="921"/>
      <c r="D264" s="43"/>
      <c r="E264" s="44"/>
      <c r="F264" s="44"/>
      <c r="G264" s="35"/>
      <c r="H264" s="924" t="s">
        <v>722</v>
      </c>
      <c r="I264" s="925"/>
      <c r="J264" s="45"/>
      <c r="K264" s="45"/>
      <c r="L264" s="45"/>
      <c r="M264" s="46"/>
    </row>
    <row r="265" spans="1:13" s="3" customFormat="1" ht="16.5" thickTop="1" thickBot="1">
      <c r="A265" s="46"/>
      <c r="B265" s="922"/>
      <c r="C265" s="923"/>
      <c r="D265" s="14"/>
      <c r="E265" s="12" t="s">
        <v>647</v>
      </c>
      <c r="F265" s="13">
        <f>COUNTA(D267:D286)</f>
        <v>2</v>
      </c>
      <c r="G265" s="46"/>
      <c r="H265" s="926"/>
      <c r="I265" s="927"/>
      <c r="J265" s="32"/>
      <c r="K265" s="33" t="s">
        <v>647</v>
      </c>
      <c r="L265" s="34">
        <f>COUNTA(J267:J286)</f>
        <v>9</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753</v>
      </c>
      <c r="F267" s="223" t="s">
        <v>287</v>
      </c>
      <c r="G267" s="46"/>
      <c r="H267" s="100" t="s">
        <v>632</v>
      </c>
      <c r="I267" s="83" t="s">
        <v>1118</v>
      </c>
      <c r="J267" s="84" t="s">
        <v>2583</v>
      </c>
      <c r="K267" s="85" t="s">
        <v>730</v>
      </c>
      <c r="L267" s="234" t="s">
        <v>314</v>
      </c>
      <c r="M267" s="46"/>
    </row>
    <row r="268" spans="1:13" s="3" customFormat="1">
      <c r="A268" s="46"/>
      <c r="B268" s="87" t="s">
        <v>633</v>
      </c>
      <c r="C268" s="88" t="s">
        <v>973</v>
      </c>
      <c r="D268" s="89" t="s">
        <v>1484</v>
      </c>
      <c r="E268" s="90" t="s">
        <v>753</v>
      </c>
      <c r="F268" s="224" t="s">
        <v>288</v>
      </c>
      <c r="G268" s="46"/>
      <c r="H268" s="102" t="s">
        <v>633</v>
      </c>
      <c r="I268" s="88" t="s">
        <v>701</v>
      </c>
      <c r="J268" s="89" t="s">
        <v>700</v>
      </c>
      <c r="K268" s="90" t="s">
        <v>671</v>
      </c>
      <c r="L268" s="235" t="s">
        <v>315</v>
      </c>
      <c r="M268" s="46"/>
    </row>
    <row r="269" spans="1:13" s="3" customFormat="1">
      <c r="A269" s="46"/>
      <c r="B269" s="92"/>
      <c r="C269" s="93"/>
      <c r="D269" s="94"/>
      <c r="E269" s="95"/>
      <c r="F269" s="225"/>
      <c r="G269" s="46"/>
      <c r="H269" s="104" t="s">
        <v>634</v>
      </c>
      <c r="I269" s="93" t="s">
        <v>1084</v>
      </c>
      <c r="J269" s="94" t="s">
        <v>316</v>
      </c>
      <c r="K269" s="95" t="s">
        <v>730</v>
      </c>
      <c r="L269" s="236" t="s">
        <v>317</v>
      </c>
      <c r="M269" s="46"/>
    </row>
    <row r="270" spans="1:13" s="3" customFormat="1" ht="12.75">
      <c r="A270" s="46"/>
      <c r="B270" s="6"/>
      <c r="C270" s="7"/>
      <c r="D270" s="20"/>
      <c r="E270" s="9"/>
      <c r="F270" s="226"/>
      <c r="G270" s="46"/>
      <c r="H270" s="26" t="s">
        <v>635</v>
      </c>
      <c r="I270" s="7" t="s">
        <v>790</v>
      </c>
      <c r="J270" s="8" t="s">
        <v>797</v>
      </c>
      <c r="K270" s="9" t="s">
        <v>679</v>
      </c>
      <c r="L270" s="237" t="s">
        <v>318</v>
      </c>
      <c r="M270" s="46"/>
    </row>
    <row r="271" spans="1:13" s="3" customFormat="1" ht="12.75">
      <c r="A271" s="46"/>
      <c r="B271" s="6"/>
      <c r="C271" s="7"/>
      <c r="D271" s="20"/>
      <c r="E271" s="9"/>
      <c r="F271" s="226"/>
      <c r="G271" s="46"/>
      <c r="H271" s="26" t="s">
        <v>636</v>
      </c>
      <c r="I271" s="7" t="s">
        <v>866</v>
      </c>
      <c r="J271" s="8" t="s">
        <v>1070</v>
      </c>
      <c r="K271" s="9" t="s">
        <v>753</v>
      </c>
      <c r="L271" s="237" t="s">
        <v>319</v>
      </c>
      <c r="M271" s="46"/>
    </row>
    <row r="272" spans="1:13" s="3" customFormat="1" ht="12.75">
      <c r="A272" s="46"/>
      <c r="B272" s="6"/>
      <c r="C272" s="7"/>
      <c r="D272" s="20"/>
      <c r="E272" s="9"/>
      <c r="F272" s="226"/>
      <c r="G272" s="46"/>
      <c r="H272" s="26" t="s">
        <v>637</v>
      </c>
      <c r="I272" s="7" t="s">
        <v>666</v>
      </c>
      <c r="J272" s="8" t="s">
        <v>1289</v>
      </c>
      <c r="K272" s="9" t="s">
        <v>2615</v>
      </c>
      <c r="L272" s="237" t="s">
        <v>320</v>
      </c>
      <c r="M272" s="46"/>
    </row>
    <row r="273" spans="1:13" s="3" customFormat="1" ht="12.75">
      <c r="A273" s="46"/>
      <c r="B273" s="6"/>
      <c r="C273" s="7"/>
      <c r="D273" s="20"/>
      <c r="E273" s="9"/>
      <c r="F273" s="226"/>
      <c r="G273" s="46"/>
      <c r="H273" s="26" t="s">
        <v>638</v>
      </c>
      <c r="I273" s="7" t="s">
        <v>711</v>
      </c>
      <c r="J273" s="8" t="s">
        <v>321</v>
      </c>
      <c r="K273" s="9" t="s">
        <v>1599</v>
      </c>
      <c r="L273" s="237" t="s">
        <v>322</v>
      </c>
      <c r="M273" s="46"/>
    </row>
    <row r="274" spans="1:13" s="3" customFormat="1" ht="12.75">
      <c r="A274" s="46"/>
      <c r="B274" s="6"/>
      <c r="C274" s="7"/>
      <c r="D274" s="20"/>
      <c r="E274" s="9"/>
      <c r="F274" s="226"/>
      <c r="G274" s="46"/>
      <c r="H274" s="26" t="s">
        <v>639</v>
      </c>
      <c r="I274" s="7" t="s">
        <v>1596</v>
      </c>
      <c r="J274" s="8" t="s">
        <v>1582</v>
      </c>
      <c r="K274" s="9" t="s">
        <v>614</v>
      </c>
      <c r="L274" s="237" t="s">
        <v>323</v>
      </c>
      <c r="M274" s="46"/>
    </row>
    <row r="275" spans="1:13" s="3" customFormat="1" ht="13.5" thickBot="1">
      <c r="A275" s="46"/>
      <c r="B275" s="19"/>
      <c r="C275" s="10"/>
      <c r="D275" s="342"/>
      <c r="E275" s="11"/>
      <c r="F275" s="227"/>
      <c r="G275" s="46"/>
      <c r="H275" s="28" t="s">
        <v>640</v>
      </c>
      <c r="I275" s="29" t="s">
        <v>1053</v>
      </c>
      <c r="J275" s="81" t="s">
        <v>998</v>
      </c>
      <c r="K275" s="30" t="s">
        <v>753</v>
      </c>
      <c r="L275" s="238" t="s">
        <v>324</v>
      </c>
      <c r="M275" s="46"/>
    </row>
    <row r="276" spans="1:13" s="3" customFormat="1" ht="14.25" hidden="1" thickTop="1" thickBot="1">
      <c r="A276" s="46"/>
      <c r="B276" s="337"/>
      <c r="C276" s="338"/>
      <c r="D276" s="339"/>
      <c r="E276" s="340"/>
      <c r="F276" s="341"/>
      <c r="G276" s="46"/>
      <c r="H276" s="353"/>
      <c r="I276" s="338"/>
      <c r="J276" s="343"/>
      <c r="K276" s="340"/>
      <c r="L276" s="354"/>
      <c r="M276" s="46"/>
    </row>
    <row r="277" spans="1:13" s="3" customFormat="1" ht="12.75" hidden="1">
      <c r="A277" s="46"/>
      <c r="B277" s="6"/>
      <c r="C277" s="7"/>
      <c r="D277" s="20"/>
      <c r="E277" s="9"/>
      <c r="F277" s="226"/>
      <c r="G277" s="46"/>
      <c r="H277" s="26"/>
      <c r="I277" s="7"/>
      <c r="J277" s="8"/>
      <c r="K277" s="9"/>
      <c r="L277" s="237"/>
      <c r="M277" s="46"/>
    </row>
    <row r="278" spans="1:13" s="3" customFormat="1" ht="12.75" hidden="1">
      <c r="A278" s="46"/>
      <c r="B278" s="6"/>
      <c r="C278" s="7"/>
      <c r="D278" s="20"/>
      <c r="E278" s="9"/>
      <c r="F278" s="226"/>
      <c r="G278" s="46"/>
      <c r="H278" s="26"/>
      <c r="I278" s="7"/>
      <c r="J278" s="8"/>
      <c r="K278" s="9"/>
      <c r="L278" s="237"/>
      <c r="M278" s="46"/>
    </row>
    <row r="279" spans="1:13" s="3" customFormat="1" ht="12.75" hidden="1">
      <c r="A279" s="46"/>
      <c r="B279" s="6"/>
      <c r="C279" s="7"/>
      <c r="D279" s="20"/>
      <c r="E279" s="9"/>
      <c r="F279" s="226"/>
      <c r="G279" s="46"/>
      <c r="H279" s="26"/>
      <c r="I279" s="7"/>
      <c r="J279" s="8"/>
      <c r="K279" s="9"/>
      <c r="L279" s="237"/>
      <c r="M279" s="46"/>
    </row>
    <row r="280" spans="1:13" s="3" customFormat="1" ht="12.75" hidden="1">
      <c r="A280" s="46"/>
      <c r="B280" s="6"/>
      <c r="C280" s="7"/>
      <c r="D280" s="20"/>
      <c r="E280" s="9"/>
      <c r="F280" s="226"/>
      <c r="G280" s="46"/>
      <c r="H280" s="26"/>
      <c r="I280" s="7"/>
      <c r="J280" s="8"/>
      <c r="K280" s="9"/>
      <c r="L280" s="237"/>
      <c r="M280" s="46"/>
    </row>
    <row r="281" spans="1:13" s="3" customFormat="1" ht="12.75" hidden="1">
      <c r="A281" s="46"/>
      <c r="B281" s="6"/>
      <c r="C281" s="7"/>
      <c r="D281" s="21"/>
      <c r="E281" s="9"/>
      <c r="F281" s="226"/>
      <c r="G281" s="46"/>
      <c r="H281" s="26"/>
      <c r="I281" s="7"/>
      <c r="J281" s="7"/>
      <c r="K281" s="9"/>
      <c r="L281" s="237"/>
      <c r="M281" s="46"/>
    </row>
    <row r="282" spans="1:13" s="3" customFormat="1" ht="12.75" hidden="1">
      <c r="A282" s="46"/>
      <c r="B282" s="6"/>
      <c r="C282" s="7"/>
      <c r="D282" s="21"/>
      <c r="E282" s="9"/>
      <c r="F282" s="226"/>
      <c r="G282" s="46"/>
      <c r="H282" s="26"/>
      <c r="I282" s="7"/>
      <c r="J282" s="7"/>
      <c r="K282" s="9"/>
      <c r="L282" s="237"/>
      <c r="M282" s="46"/>
    </row>
    <row r="283" spans="1:13" s="3" customFormat="1" ht="12.75" hidden="1">
      <c r="A283" s="46"/>
      <c r="B283" s="6"/>
      <c r="C283" s="7"/>
      <c r="D283" s="21"/>
      <c r="E283" s="9"/>
      <c r="F283" s="226"/>
      <c r="G283" s="46"/>
      <c r="H283" s="26"/>
      <c r="I283" s="7"/>
      <c r="J283" s="7"/>
      <c r="K283" s="9"/>
      <c r="L283" s="237"/>
      <c r="M283" s="46"/>
    </row>
    <row r="284" spans="1:13" s="3" customFormat="1" ht="12.75" hidden="1">
      <c r="A284" s="46"/>
      <c r="B284" s="6"/>
      <c r="C284" s="7"/>
      <c r="D284" s="21"/>
      <c r="E284" s="9"/>
      <c r="F284" s="226"/>
      <c r="G284" s="46"/>
      <c r="H284" s="26"/>
      <c r="I284" s="7"/>
      <c r="J284" s="7"/>
      <c r="K284" s="9"/>
      <c r="L284" s="237"/>
      <c r="M284" s="46"/>
    </row>
    <row r="285" spans="1:13" s="3" customFormat="1" ht="12.75" hidden="1">
      <c r="A285" s="46"/>
      <c r="B285" s="6"/>
      <c r="C285" s="7"/>
      <c r="D285" s="21"/>
      <c r="E285" s="9"/>
      <c r="F285" s="226"/>
      <c r="G285" s="46"/>
      <c r="H285" s="26"/>
      <c r="I285" s="7"/>
      <c r="J285" s="7"/>
      <c r="K285" s="9"/>
      <c r="L285" s="237"/>
      <c r="M285" s="46"/>
    </row>
    <row r="286" spans="1:13" s="3" customFormat="1" ht="13.5" hidden="1" thickBot="1">
      <c r="A286" s="46"/>
      <c r="B286" s="19"/>
      <c r="C286" s="10"/>
      <c r="D286" s="22"/>
      <c r="E286" s="11"/>
      <c r="F286" s="227"/>
      <c r="G286" s="46"/>
      <c r="H286" s="28"/>
      <c r="I286" s="29"/>
      <c r="J286" s="29"/>
      <c r="K286" s="30"/>
      <c r="L286" s="238"/>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5" t="s">
        <v>914</v>
      </c>
      <c r="C288" s="193"/>
      <c r="D288" s="193" t="s">
        <v>724</v>
      </c>
      <c r="E288" s="902" t="s">
        <v>916</v>
      </c>
      <c r="F288" s="902"/>
      <c r="G288" s="42"/>
      <c r="H288" s="193" t="s">
        <v>775</v>
      </c>
      <c r="I288" s="193"/>
      <c r="J288" s="193" t="s">
        <v>724</v>
      </c>
      <c r="K288" s="902" t="s">
        <v>915</v>
      </c>
      <c r="L288" s="902"/>
      <c r="M288" s="46"/>
    </row>
    <row r="289" spans="1:13" s="3" customFormat="1" ht="5.25" customHeight="1" thickTop="1" thickBot="1">
      <c r="A289" s="35"/>
      <c r="B289" s="930" t="s">
        <v>906</v>
      </c>
      <c r="C289" s="931"/>
      <c r="D289" s="45"/>
      <c r="E289" s="45"/>
      <c r="F289" s="45"/>
      <c r="G289" s="35"/>
      <c r="H289" s="924" t="s">
        <v>722</v>
      </c>
      <c r="I289" s="925"/>
      <c r="J289" s="45"/>
      <c r="K289" s="45"/>
      <c r="L289" s="45"/>
      <c r="M289" s="46"/>
    </row>
    <row r="290" spans="1:13" s="3" customFormat="1" ht="16.5" thickTop="1" thickBot="1">
      <c r="A290" s="46"/>
      <c r="B290" s="932"/>
      <c r="C290" s="933"/>
      <c r="D290" s="58"/>
      <c r="E290" s="59" t="s">
        <v>647</v>
      </c>
      <c r="F290" s="60">
        <f>COUNTA(D292:D311)</f>
        <v>6</v>
      </c>
      <c r="G290" s="46"/>
      <c r="H290" s="926"/>
      <c r="I290" s="927"/>
      <c r="J290" s="32"/>
      <c r="K290" s="33" t="s">
        <v>647</v>
      </c>
      <c r="L290" s="34">
        <f>COUNTA(J292:J311)</f>
        <v>5</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1084</v>
      </c>
      <c r="D292" s="84" t="s">
        <v>325</v>
      </c>
      <c r="E292" s="85" t="s">
        <v>326</v>
      </c>
      <c r="F292" s="229" t="s">
        <v>327</v>
      </c>
      <c r="G292" s="46"/>
      <c r="H292" s="100" t="s">
        <v>632</v>
      </c>
      <c r="I292" s="83" t="s">
        <v>1068</v>
      </c>
      <c r="J292" s="84" t="s">
        <v>316</v>
      </c>
      <c r="K292" s="85" t="s">
        <v>730</v>
      </c>
      <c r="L292" s="234" t="s">
        <v>606</v>
      </c>
      <c r="M292" s="46"/>
    </row>
    <row r="293" spans="1:13" s="3" customFormat="1">
      <c r="A293" s="46"/>
      <c r="B293" s="98" t="s">
        <v>633</v>
      </c>
      <c r="C293" s="88" t="s">
        <v>1439</v>
      </c>
      <c r="D293" s="89" t="s">
        <v>892</v>
      </c>
      <c r="E293" s="90" t="s">
        <v>663</v>
      </c>
      <c r="F293" s="230" t="s">
        <v>601</v>
      </c>
      <c r="G293" s="46"/>
      <c r="H293" s="102" t="s">
        <v>633</v>
      </c>
      <c r="I293" s="88" t="s">
        <v>1079</v>
      </c>
      <c r="J293" s="89" t="s">
        <v>1080</v>
      </c>
      <c r="K293" s="90" t="s">
        <v>753</v>
      </c>
      <c r="L293" s="235" t="s">
        <v>607</v>
      </c>
      <c r="M293" s="46"/>
    </row>
    <row r="294" spans="1:13" s="3" customFormat="1">
      <c r="A294" s="46"/>
      <c r="B294" s="99" t="s">
        <v>634</v>
      </c>
      <c r="C294" s="93" t="s">
        <v>1053</v>
      </c>
      <c r="D294" s="94" t="s">
        <v>2599</v>
      </c>
      <c r="E294" s="95" t="s">
        <v>753</v>
      </c>
      <c r="F294" s="231" t="s">
        <v>602</v>
      </c>
      <c r="G294" s="46"/>
      <c r="H294" s="104" t="s">
        <v>634</v>
      </c>
      <c r="I294" s="93" t="s">
        <v>818</v>
      </c>
      <c r="J294" s="94" t="s">
        <v>608</v>
      </c>
      <c r="K294" s="95" t="s">
        <v>609</v>
      </c>
      <c r="L294" s="236" t="s">
        <v>610</v>
      </c>
      <c r="M294" s="46"/>
    </row>
    <row r="295" spans="1:13" s="3" customFormat="1" ht="12.75">
      <c r="A295" s="46"/>
      <c r="B295" s="63" t="s">
        <v>635</v>
      </c>
      <c r="C295" s="7" t="s">
        <v>866</v>
      </c>
      <c r="D295" s="20" t="s">
        <v>1300</v>
      </c>
      <c r="E295" s="9" t="s">
        <v>885</v>
      </c>
      <c r="F295" s="232" t="s">
        <v>603</v>
      </c>
      <c r="G295" s="46"/>
      <c r="H295" s="26" t="s">
        <v>635</v>
      </c>
      <c r="I295" s="7" t="s">
        <v>866</v>
      </c>
      <c r="J295" s="8" t="s">
        <v>1290</v>
      </c>
      <c r="K295" s="9" t="s">
        <v>883</v>
      </c>
      <c r="L295" s="237" t="s">
        <v>611</v>
      </c>
      <c r="M295" s="46"/>
    </row>
    <row r="296" spans="1:13" s="3" customFormat="1" ht="12.75">
      <c r="A296" s="46"/>
      <c r="B296" s="63" t="s">
        <v>636</v>
      </c>
      <c r="C296" s="7" t="s">
        <v>744</v>
      </c>
      <c r="D296" s="20" t="s">
        <v>1085</v>
      </c>
      <c r="E296" s="9" t="s">
        <v>948</v>
      </c>
      <c r="F296" s="232" t="s">
        <v>604</v>
      </c>
      <c r="G296" s="46"/>
      <c r="H296" s="26" t="s">
        <v>636</v>
      </c>
      <c r="I296" s="7" t="s">
        <v>1147</v>
      </c>
      <c r="J296" s="8" t="s">
        <v>612</v>
      </c>
      <c r="K296" s="9" t="s">
        <v>753</v>
      </c>
      <c r="L296" s="237" t="s">
        <v>613</v>
      </c>
      <c r="M296" s="46"/>
    </row>
    <row r="297" spans="1:13" s="3" customFormat="1" ht="13.5" thickBot="1">
      <c r="A297" s="46"/>
      <c r="B297" s="65" t="s">
        <v>637</v>
      </c>
      <c r="C297" s="66" t="s">
        <v>1079</v>
      </c>
      <c r="D297" s="352" t="s">
        <v>1587</v>
      </c>
      <c r="E297" s="68" t="s">
        <v>753</v>
      </c>
      <c r="F297" s="233" t="s">
        <v>605</v>
      </c>
      <c r="G297" s="46"/>
      <c r="H297" s="28"/>
      <c r="I297" s="29"/>
      <c r="J297" s="81"/>
      <c r="K297" s="30"/>
      <c r="L297" s="238"/>
      <c r="M297" s="46"/>
    </row>
    <row r="298" spans="1:13" s="3" customFormat="1" ht="14.25" hidden="1" thickTop="1" thickBot="1">
      <c r="A298" s="46"/>
      <c r="B298" s="350"/>
      <c r="C298" s="338"/>
      <c r="D298" s="339"/>
      <c r="E298" s="340"/>
      <c r="F298" s="351"/>
      <c r="G298" s="46"/>
      <c r="H298" s="353"/>
      <c r="I298" s="338"/>
      <c r="J298" s="343"/>
      <c r="K298" s="340"/>
      <c r="L298" s="354"/>
      <c r="M298" s="46"/>
    </row>
    <row r="299" spans="1:13" s="3" customFormat="1" ht="13.5" hidden="1" thickBot="1">
      <c r="A299" s="46"/>
      <c r="B299" s="63"/>
      <c r="C299" s="7"/>
      <c r="D299" s="20"/>
      <c r="E299" s="9"/>
      <c r="F299" s="232"/>
      <c r="G299" s="46"/>
      <c r="H299" s="26"/>
      <c r="I299" s="7"/>
      <c r="J299" s="8"/>
      <c r="K299" s="9"/>
      <c r="L299" s="237"/>
      <c r="M299" s="46"/>
    </row>
    <row r="300" spans="1:13" s="3" customFormat="1" ht="12.75" hidden="1">
      <c r="A300" s="46"/>
      <c r="B300" s="63"/>
      <c r="C300" s="7"/>
      <c r="D300" s="20"/>
      <c r="E300" s="9"/>
      <c r="F300" s="232"/>
      <c r="G300" s="46"/>
      <c r="H300" s="26"/>
      <c r="I300" s="7"/>
      <c r="J300" s="8"/>
      <c r="K300" s="9"/>
      <c r="L300" s="237"/>
      <c r="M300" s="46"/>
    </row>
    <row r="301" spans="1:13" s="3" customFormat="1" ht="12.75" hidden="1">
      <c r="A301" s="46"/>
      <c r="B301" s="63"/>
      <c r="C301" s="7"/>
      <c r="D301" s="20"/>
      <c r="E301" s="9"/>
      <c r="F301" s="232"/>
      <c r="G301" s="46"/>
      <c r="H301" s="26"/>
      <c r="I301" s="7"/>
      <c r="J301" s="8"/>
      <c r="K301" s="9"/>
      <c r="L301" s="237"/>
      <c r="M301" s="46"/>
    </row>
    <row r="302" spans="1:13" s="3" customFormat="1" ht="12.75" hidden="1">
      <c r="A302" s="46"/>
      <c r="B302" s="63"/>
      <c r="C302" s="7"/>
      <c r="D302" s="20"/>
      <c r="E302" s="9"/>
      <c r="F302" s="232"/>
      <c r="G302" s="46"/>
      <c r="H302" s="26"/>
      <c r="I302" s="7"/>
      <c r="J302" s="8"/>
      <c r="K302" s="9"/>
      <c r="L302" s="237"/>
      <c r="M302" s="46"/>
    </row>
    <row r="303" spans="1:13" s="3" customFormat="1" ht="12.75" hidden="1">
      <c r="A303" s="46"/>
      <c r="B303" s="63"/>
      <c r="C303" s="7"/>
      <c r="D303" s="20"/>
      <c r="E303" s="9"/>
      <c r="F303" s="232"/>
      <c r="G303" s="46"/>
      <c r="H303" s="26"/>
      <c r="I303" s="7"/>
      <c r="J303" s="8"/>
      <c r="K303" s="9"/>
      <c r="L303" s="237"/>
      <c r="M303" s="46"/>
    </row>
    <row r="304" spans="1:13" s="3" customFormat="1" ht="12.75" hidden="1">
      <c r="A304" s="46"/>
      <c r="B304" s="63"/>
      <c r="C304" s="7"/>
      <c r="D304" s="20"/>
      <c r="E304" s="9"/>
      <c r="F304" s="232"/>
      <c r="G304" s="46"/>
      <c r="H304" s="26"/>
      <c r="I304" s="7"/>
      <c r="J304" s="8"/>
      <c r="K304" s="9"/>
      <c r="L304" s="237"/>
      <c r="M304" s="46"/>
    </row>
    <row r="305" spans="1:13" s="3" customFormat="1" ht="12.75" hidden="1">
      <c r="A305" s="46"/>
      <c r="B305" s="63"/>
      <c r="C305" s="7"/>
      <c r="D305" s="20"/>
      <c r="E305" s="9"/>
      <c r="F305" s="232"/>
      <c r="G305" s="46"/>
      <c r="H305" s="26"/>
      <c r="I305" s="7"/>
      <c r="J305" s="8"/>
      <c r="K305" s="9"/>
      <c r="L305" s="237"/>
      <c r="M305" s="46"/>
    </row>
    <row r="306" spans="1:13" s="3" customFormat="1" ht="12.75" hidden="1">
      <c r="A306" s="46"/>
      <c r="B306" s="63"/>
      <c r="C306" s="7"/>
      <c r="D306" s="21"/>
      <c r="E306" s="9"/>
      <c r="F306" s="232"/>
      <c r="G306" s="46"/>
      <c r="H306" s="26"/>
      <c r="I306" s="7"/>
      <c r="J306" s="7"/>
      <c r="K306" s="9"/>
      <c r="L306" s="237"/>
      <c r="M306" s="46"/>
    </row>
    <row r="307" spans="1:13" s="3" customFormat="1" ht="12.75" hidden="1">
      <c r="A307" s="46"/>
      <c r="B307" s="63"/>
      <c r="C307" s="7"/>
      <c r="D307" s="21"/>
      <c r="E307" s="9"/>
      <c r="F307" s="232"/>
      <c r="G307" s="46"/>
      <c r="H307" s="26"/>
      <c r="I307" s="7"/>
      <c r="J307" s="7"/>
      <c r="K307" s="9"/>
      <c r="L307" s="237"/>
      <c r="M307" s="46"/>
    </row>
    <row r="308" spans="1:13" s="3" customFormat="1" ht="12.75" hidden="1">
      <c r="A308" s="46"/>
      <c r="B308" s="63"/>
      <c r="C308" s="7"/>
      <c r="D308" s="21"/>
      <c r="E308" s="9"/>
      <c r="F308" s="232"/>
      <c r="G308" s="46"/>
      <c r="H308" s="26"/>
      <c r="I308" s="7"/>
      <c r="J308" s="7"/>
      <c r="K308" s="9"/>
      <c r="L308" s="237"/>
      <c r="M308" s="46"/>
    </row>
    <row r="309" spans="1:13" s="3" customFormat="1" ht="12.75" hidden="1">
      <c r="A309" s="46"/>
      <c r="B309" s="63"/>
      <c r="C309" s="7"/>
      <c r="D309" s="21"/>
      <c r="E309" s="9"/>
      <c r="F309" s="232"/>
      <c r="G309" s="46"/>
      <c r="H309" s="26"/>
      <c r="I309" s="7"/>
      <c r="J309" s="7"/>
      <c r="K309" s="9"/>
      <c r="L309" s="237"/>
      <c r="M309" s="46"/>
    </row>
    <row r="310" spans="1:13" s="3" customFormat="1" ht="12.75" hidden="1">
      <c r="A310" s="46"/>
      <c r="B310" s="63"/>
      <c r="C310" s="7"/>
      <c r="D310" s="21"/>
      <c r="E310" s="9"/>
      <c r="F310" s="232"/>
      <c r="G310" s="46"/>
      <c r="H310" s="26"/>
      <c r="I310" s="7"/>
      <c r="J310" s="7"/>
      <c r="K310" s="9"/>
      <c r="L310" s="237"/>
      <c r="M310" s="46"/>
    </row>
    <row r="311" spans="1:13" s="3" customFormat="1" ht="13.5" hidden="1" thickBot="1">
      <c r="A311" s="46"/>
      <c r="B311" s="65"/>
      <c r="C311" s="66"/>
      <c r="D311" s="67"/>
      <c r="E311" s="68"/>
      <c r="F311" s="233"/>
      <c r="G311" s="46"/>
      <c r="H311" s="28"/>
      <c r="I311" s="29"/>
      <c r="J311" s="29"/>
      <c r="K311" s="30"/>
      <c r="L311" s="238"/>
      <c r="M311" s="46"/>
    </row>
    <row r="312" spans="1:13" s="3" customFormat="1" ht="12.75" hidden="1" thickTop="1">
      <c r="A312" s="46"/>
      <c r="B312" s="70"/>
      <c r="C312" s="70"/>
      <c r="D312" s="70"/>
      <c r="E312" s="70"/>
      <c r="F312" s="70"/>
      <c r="G312" s="46"/>
      <c r="H312" s="48"/>
      <c r="I312" s="48"/>
      <c r="J312" s="48"/>
      <c r="K312" s="48"/>
      <c r="L312" s="48"/>
      <c r="M312" s="46"/>
    </row>
    <row r="313" spans="1:13" s="3" customFormat="1" ht="12.75" thickTop="1">
      <c r="B313" s="256"/>
      <c r="C313" s="256"/>
      <c r="D313" s="256"/>
      <c r="E313" s="256"/>
      <c r="F313" s="256"/>
      <c r="H313" s="48"/>
      <c r="I313" s="48"/>
      <c r="J313" s="48"/>
      <c r="K313" s="48"/>
      <c r="L313" s="48"/>
    </row>
    <row r="314" spans="1:13" s="3" customFormat="1" ht="21" thickBot="1">
      <c r="H314" s="193" t="s">
        <v>2562</v>
      </c>
      <c r="I314" s="193"/>
      <c r="J314" s="193" t="s">
        <v>726</v>
      </c>
      <c r="K314" s="902" t="s">
        <v>2563</v>
      </c>
      <c r="L314" s="902"/>
    </row>
    <row r="315" spans="1:13" s="3" customFormat="1" ht="13.5" thickTop="1" thickBot="1">
      <c r="H315" s="924" t="s">
        <v>2563</v>
      </c>
      <c r="I315" s="925"/>
      <c r="J315" s="45"/>
      <c r="K315" s="45"/>
      <c r="L315" s="45"/>
    </row>
    <row r="316" spans="1:13" s="3" customFormat="1" ht="16.5" thickTop="1" thickBot="1">
      <c r="H316" s="926"/>
      <c r="I316" s="927"/>
      <c r="J316" s="32"/>
      <c r="K316" s="33" t="s">
        <v>647</v>
      </c>
      <c r="L316" s="34">
        <f>COUNTA(J318:J337)</f>
        <v>5</v>
      </c>
    </row>
    <row r="317" spans="1:13" s="3" customFormat="1">
      <c r="H317" s="24" t="s">
        <v>628</v>
      </c>
      <c r="I317" s="23" t="s">
        <v>624</v>
      </c>
      <c r="J317" s="4" t="s">
        <v>625</v>
      </c>
      <c r="K317" s="4" t="s">
        <v>1588</v>
      </c>
      <c r="L317" s="25" t="s">
        <v>646</v>
      </c>
    </row>
    <row r="318" spans="1:13" s="3" customFormat="1">
      <c r="H318" s="100" t="s">
        <v>632</v>
      </c>
      <c r="I318" s="83" t="s">
        <v>669</v>
      </c>
      <c r="J318" s="84" t="s">
        <v>706</v>
      </c>
      <c r="K318" s="85" t="s">
        <v>631</v>
      </c>
      <c r="L318" s="234" t="s">
        <v>289</v>
      </c>
    </row>
    <row r="319" spans="1:13" s="3" customFormat="1">
      <c r="H319" s="102" t="s">
        <v>633</v>
      </c>
      <c r="I319" s="88" t="s">
        <v>666</v>
      </c>
      <c r="J319" s="89" t="s">
        <v>706</v>
      </c>
      <c r="K319" s="90" t="s">
        <v>631</v>
      </c>
      <c r="L319" s="235" t="s">
        <v>290</v>
      </c>
    </row>
    <row r="320" spans="1:13" s="3" customFormat="1">
      <c r="H320" s="104" t="s">
        <v>634</v>
      </c>
      <c r="I320" s="93" t="s">
        <v>740</v>
      </c>
      <c r="J320" s="94" t="s">
        <v>2414</v>
      </c>
      <c r="K320" s="95" t="s">
        <v>631</v>
      </c>
      <c r="L320" s="236" t="s">
        <v>291</v>
      </c>
    </row>
    <row r="321" spans="8:12" s="3" customFormat="1">
      <c r="H321" s="26" t="s">
        <v>635</v>
      </c>
      <c r="I321" s="7" t="s">
        <v>837</v>
      </c>
      <c r="J321" s="8" t="s">
        <v>1227</v>
      </c>
      <c r="K321" s="9" t="s">
        <v>631</v>
      </c>
      <c r="L321" s="237" t="s">
        <v>292</v>
      </c>
    </row>
    <row r="322" spans="8:12" s="3" customFormat="1" ht="12.75" thickBot="1">
      <c r="H322" s="28" t="s">
        <v>636</v>
      </c>
      <c r="I322" s="29" t="s">
        <v>708</v>
      </c>
      <c r="J322" s="81" t="s">
        <v>811</v>
      </c>
      <c r="K322" s="30" t="s">
        <v>631</v>
      </c>
      <c r="L322" s="238" t="s">
        <v>292</v>
      </c>
    </row>
    <row r="323" spans="8:12" s="3" customFormat="1" ht="12.75" hidden="1" thickBot="1">
      <c r="H323" s="353"/>
      <c r="I323" s="338"/>
      <c r="J323" s="343"/>
      <c r="K323" s="340"/>
      <c r="L323" s="354"/>
    </row>
    <row r="324" spans="8:12" s="3" customFormat="1" ht="12.75" hidden="1" thickBot="1">
      <c r="H324" s="26"/>
      <c r="I324" s="7"/>
      <c r="J324" s="8"/>
      <c r="K324" s="9"/>
      <c r="L324" s="237"/>
    </row>
    <row r="325" spans="8:12" s="3" customFormat="1" ht="12.75" thickTop="1">
      <c r="H325" s="48"/>
      <c r="I325" s="48"/>
      <c r="J325" s="48"/>
      <c r="K325" s="48"/>
      <c r="L325" s="48"/>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 ref="B117:C117"/>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B10:C10"/>
    <mergeCell ref="F10:I10"/>
    <mergeCell ref="B35:C35"/>
    <mergeCell ref="B11:C12"/>
    <mergeCell ref="H11:I12"/>
    <mergeCell ref="B72:C72"/>
    <mergeCell ref="F72:I72"/>
    <mergeCell ref="H315:I316"/>
    <mergeCell ref="H214:I215"/>
    <mergeCell ref="B214:C215"/>
    <mergeCell ref="B188:C188"/>
    <mergeCell ref="B162:C163"/>
    <mergeCell ref="H162:I163"/>
    <mergeCell ref="F188:I1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N1" sqref="N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05" t="s">
        <v>616</v>
      </c>
      <c r="B1" s="905"/>
      <c r="C1" s="905"/>
      <c r="D1" s="905"/>
      <c r="E1" s="905"/>
      <c r="F1" s="905"/>
      <c r="G1" s="905"/>
      <c r="H1" s="905"/>
      <c r="I1" s="905"/>
      <c r="J1" s="905"/>
      <c r="K1" s="905"/>
      <c r="L1" s="905"/>
      <c r="M1" s="905"/>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38094</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v>264</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4</v>
      </c>
      <c r="G12" s="46"/>
      <c r="H12" s="926"/>
      <c r="I12" s="927"/>
      <c r="J12" s="32"/>
      <c r="K12" s="33" t="s">
        <v>647</v>
      </c>
      <c r="L12" s="34">
        <f>COUNTA(J14:J33)</f>
        <v>14</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1104</v>
      </c>
      <c r="D14" s="84" t="s">
        <v>13</v>
      </c>
      <c r="E14" s="85" t="s">
        <v>753</v>
      </c>
      <c r="F14" s="263" t="s">
        <v>2300</v>
      </c>
      <c r="G14" s="46"/>
      <c r="H14" s="100" t="s">
        <v>632</v>
      </c>
      <c r="I14" s="83" t="s">
        <v>984</v>
      </c>
      <c r="J14" s="84" t="s">
        <v>331</v>
      </c>
      <c r="K14" s="85" t="s">
        <v>679</v>
      </c>
      <c r="L14" s="267" t="s">
        <v>332</v>
      </c>
      <c r="M14" s="46"/>
    </row>
    <row r="15" spans="1:13" s="3" customFormat="1">
      <c r="A15" s="46"/>
      <c r="B15" s="87" t="s">
        <v>633</v>
      </c>
      <c r="C15" s="88" t="s">
        <v>692</v>
      </c>
      <c r="D15" s="89" t="s">
        <v>2322</v>
      </c>
      <c r="E15" s="90" t="s">
        <v>753</v>
      </c>
      <c r="F15" s="264" t="s">
        <v>328</v>
      </c>
      <c r="G15" s="46"/>
      <c r="H15" s="102" t="s">
        <v>633</v>
      </c>
      <c r="I15" s="88" t="s">
        <v>982</v>
      </c>
      <c r="J15" s="89" t="s">
        <v>333</v>
      </c>
      <c r="K15" s="90" t="s">
        <v>2330</v>
      </c>
      <c r="L15" s="268" t="s">
        <v>334</v>
      </c>
      <c r="M15" s="46"/>
    </row>
    <row r="16" spans="1:13" s="3" customFormat="1">
      <c r="A16" s="46"/>
      <c r="B16" s="92" t="s">
        <v>634</v>
      </c>
      <c r="C16" s="93" t="s">
        <v>1311</v>
      </c>
      <c r="D16" s="94" t="s">
        <v>2299</v>
      </c>
      <c r="E16" s="95" t="s">
        <v>2330</v>
      </c>
      <c r="F16" s="265" t="s">
        <v>14</v>
      </c>
      <c r="G16" s="46"/>
      <c r="H16" s="104" t="s">
        <v>634</v>
      </c>
      <c r="I16" s="93" t="s">
        <v>984</v>
      </c>
      <c r="J16" s="94" t="s">
        <v>23</v>
      </c>
      <c r="K16" s="95" t="s">
        <v>631</v>
      </c>
      <c r="L16" s="269" t="s">
        <v>335</v>
      </c>
      <c r="M16" s="46"/>
    </row>
    <row r="17" spans="1:13" s="3" customFormat="1">
      <c r="A17" s="46"/>
      <c r="B17" s="188" t="s">
        <v>635</v>
      </c>
      <c r="C17" s="7" t="s">
        <v>1311</v>
      </c>
      <c r="D17" s="8" t="s">
        <v>329</v>
      </c>
      <c r="E17" s="9" t="s">
        <v>631</v>
      </c>
      <c r="F17" s="266" t="s">
        <v>330</v>
      </c>
      <c r="G17" s="46"/>
      <c r="H17" s="26" t="s">
        <v>635</v>
      </c>
      <c r="I17" s="7" t="s">
        <v>1053</v>
      </c>
      <c r="J17" s="8" t="s">
        <v>998</v>
      </c>
      <c r="K17" s="9" t="s">
        <v>753</v>
      </c>
      <c r="L17" s="270" t="s">
        <v>336</v>
      </c>
      <c r="M17" s="46"/>
    </row>
    <row r="18" spans="1:13" s="3" customFormat="1">
      <c r="A18" s="46"/>
      <c r="B18" s="188"/>
      <c r="C18" s="7"/>
      <c r="D18" s="8"/>
      <c r="E18" s="9"/>
      <c r="F18" s="266"/>
      <c r="G18" s="46"/>
      <c r="H18" s="26" t="s">
        <v>636</v>
      </c>
      <c r="I18" s="7" t="s">
        <v>798</v>
      </c>
      <c r="J18" s="8" t="s">
        <v>1091</v>
      </c>
      <c r="K18" s="9" t="s">
        <v>631</v>
      </c>
      <c r="L18" s="270" t="s">
        <v>2300</v>
      </c>
      <c r="M18" s="46"/>
    </row>
    <row r="19" spans="1:13" s="3" customFormat="1">
      <c r="A19" s="46"/>
      <c r="B19" s="188"/>
      <c r="C19" s="7"/>
      <c r="D19" s="8"/>
      <c r="E19" s="9"/>
      <c r="F19" s="266"/>
      <c r="G19" s="46"/>
      <c r="H19" s="26" t="s">
        <v>637</v>
      </c>
      <c r="I19" s="7" t="s">
        <v>708</v>
      </c>
      <c r="J19" s="8" t="s">
        <v>337</v>
      </c>
      <c r="K19" s="9" t="s">
        <v>753</v>
      </c>
      <c r="L19" s="270" t="s">
        <v>338</v>
      </c>
      <c r="M19" s="46"/>
    </row>
    <row r="20" spans="1:13" s="3" customFormat="1">
      <c r="A20" s="46"/>
      <c r="B20" s="188"/>
      <c r="C20" s="7"/>
      <c r="D20" s="8"/>
      <c r="E20" s="9"/>
      <c r="F20" s="266"/>
      <c r="G20" s="46"/>
      <c r="H20" s="26" t="s">
        <v>638</v>
      </c>
      <c r="I20" s="7" t="s">
        <v>984</v>
      </c>
      <c r="J20" s="8" t="s">
        <v>792</v>
      </c>
      <c r="K20" s="9" t="s">
        <v>679</v>
      </c>
      <c r="L20" s="270" t="s">
        <v>12</v>
      </c>
      <c r="M20" s="46"/>
    </row>
    <row r="21" spans="1:13" s="3" customFormat="1">
      <c r="A21" s="46"/>
      <c r="B21" s="188"/>
      <c r="C21" s="7"/>
      <c r="D21" s="8"/>
      <c r="E21" s="9"/>
      <c r="F21" s="266"/>
      <c r="G21" s="46"/>
      <c r="H21" s="26" t="s">
        <v>639</v>
      </c>
      <c r="I21" s="7" t="s">
        <v>669</v>
      </c>
      <c r="J21" s="8" t="s">
        <v>339</v>
      </c>
      <c r="K21" s="9" t="s">
        <v>668</v>
      </c>
      <c r="L21" s="270" t="s">
        <v>26</v>
      </c>
      <c r="M21" s="46"/>
    </row>
    <row r="22" spans="1:13" s="3" customFormat="1" ht="12.75">
      <c r="A22" s="46"/>
      <c r="B22" s="6"/>
      <c r="C22" s="7"/>
      <c r="D22" s="20"/>
      <c r="E22" s="9"/>
      <c r="F22" s="266"/>
      <c r="G22" s="46"/>
      <c r="H22" s="26" t="s">
        <v>640</v>
      </c>
      <c r="I22" s="7" t="s">
        <v>984</v>
      </c>
      <c r="J22" s="8" t="s">
        <v>340</v>
      </c>
      <c r="K22" s="9" t="s">
        <v>753</v>
      </c>
      <c r="L22" s="270" t="s">
        <v>14</v>
      </c>
      <c r="M22" s="46"/>
    </row>
    <row r="23" spans="1:13" s="3" customFormat="1" ht="12.75">
      <c r="A23" s="46"/>
      <c r="B23" s="6"/>
      <c r="C23" s="7"/>
      <c r="D23" s="20"/>
      <c r="E23" s="9"/>
      <c r="F23" s="266"/>
      <c r="G23" s="46"/>
      <c r="H23" s="26" t="s">
        <v>641</v>
      </c>
      <c r="I23" s="7" t="s">
        <v>666</v>
      </c>
      <c r="J23" s="8" t="s">
        <v>1513</v>
      </c>
      <c r="K23" s="9" t="s">
        <v>659</v>
      </c>
      <c r="L23" s="270" t="s">
        <v>341</v>
      </c>
      <c r="M23" s="46"/>
    </row>
    <row r="24" spans="1:13" s="3" customFormat="1" ht="12.75">
      <c r="A24" s="46"/>
      <c r="B24" s="6"/>
      <c r="C24" s="7"/>
      <c r="D24" s="20"/>
      <c r="E24" s="9"/>
      <c r="F24" s="266"/>
      <c r="G24" s="46"/>
      <c r="H24" s="26" t="s">
        <v>642</v>
      </c>
      <c r="I24" s="7" t="s">
        <v>1422</v>
      </c>
      <c r="J24" s="8" t="s">
        <v>25</v>
      </c>
      <c r="K24" s="9" t="s">
        <v>631</v>
      </c>
      <c r="L24" s="270" t="s">
        <v>30</v>
      </c>
      <c r="M24" s="46"/>
    </row>
    <row r="25" spans="1:13" s="3" customFormat="1" ht="12.75">
      <c r="A25" s="46"/>
      <c r="B25" s="6"/>
      <c r="C25" s="7"/>
      <c r="D25" s="20"/>
      <c r="E25" s="9"/>
      <c r="F25" s="266"/>
      <c r="G25" s="46"/>
      <c r="H25" s="26" t="s">
        <v>643</v>
      </c>
      <c r="I25" s="7" t="s">
        <v>669</v>
      </c>
      <c r="J25" s="8" t="s">
        <v>342</v>
      </c>
      <c r="K25" s="9" t="s">
        <v>631</v>
      </c>
      <c r="L25" s="270" t="s">
        <v>343</v>
      </c>
      <c r="M25" s="46"/>
    </row>
    <row r="26" spans="1:13" s="3" customFormat="1" ht="12.75">
      <c r="A26" s="46"/>
      <c r="B26" s="6"/>
      <c r="C26" s="7"/>
      <c r="D26" s="20"/>
      <c r="E26" s="9"/>
      <c r="F26" s="266"/>
      <c r="G26" s="46"/>
      <c r="H26" s="26" t="s">
        <v>644</v>
      </c>
      <c r="I26" s="7" t="s">
        <v>707</v>
      </c>
      <c r="J26" s="8" t="s">
        <v>344</v>
      </c>
      <c r="K26" s="9" t="s">
        <v>668</v>
      </c>
      <c r="L26" s="270" t="s">
        <v>345</v>
      </c>
      <c r="M26" s="46"/>
    </row>
    <row r="27" spans="1:13" s="3" customFormat="1" ht="13.5" thickBot="1">
      <c r="A27" s="46"/>
      <c r="B27" s="6"/>
      <c r="C27" s="7"/>
      <c r="D27" s="20"/>
      <c r="E27" s="9"/>
      <c r="F27" s="266"/>
      <c r="G27" s="46"/>
      <c r="H27" s="26" t="s">
        <v>645</v>
      </c>
      <c r="I27" s="7" t="s">
        <v>1116</v>
      </c>
      <c r="J27" s="8" t="s">
        <v>346</v>
      </c>
      <c r="K27" s="9" t="s">
        <v>631</v>
      </c>
      <c r="L27" s="270" t="s">
        <v>347</v>
      </c>
      <c r="M27" s="46"/>
    </row>
    <row r="28" spans="1:13" s="3" customFormat="1" ht="12.75" hidden="1">
      <c r="A28" s="46"/>
      <c r="B28" s="6"/>
      <c r="C28" s="7"/>
      <c r="D28" s="21"/>
      <c r="E28" s="9"/>
      <c r="F28" s="266"/>
      <c r="G28" s="46"/>
      <c r="H28" s="26"/>
      <c r="I28" s="7"/>
      <c r="J28" s="7"/>
      <c r="K28" s="9"/>
      <c r="L28" s="270"/>
      <c r="M28" s="46"/>
    </row>
    <row r="29" spans="1:13" s="3" customFormat="1" ht="12.75" hidden="1">
      <c r="A29" s="46"/>
      <c r="B29" s="6"/>
      <c r="C29" s="7"/>
      <c r="D29" s="21"/>
      <c r="E29" s="9"/>
      <c r="F29" s="266"/>
      <c r="G29" s="46"/>
      <c r="H29" s="26"/>
      <c r="I29" s="7"/>
      <c r="J29" s="7"/>
      <c r="K29" s="9"/>
      <c r="L29" s="270"/>
      <c r="M29" s="46"/>
    </row>
    <row r="30" spans="1:13" s="3" customFormat="1" ht="12.75" hidden="1">
      <c r="A30" s="46"/>
      <c r="B30" s="6"/>
      <c r="C30" s="7"/>
      <c r="D30" s="21"/>
      <c r="E30" s="9"/>
      <c r="F30" s="266"/>
      <c r="G30" s="46"/>
      <c r="H30" s="26"/>
      <c r="I30" s="7"/>
      <c r="J30" s="7"/>
      <c r="K30" s="9"/>
      <c r="L30" s="270"/>
      <c r="M30" s="46"/>
    </row>
    <row r="31" spans="1:13" s="3" customFormat="1" ht="12.75" hidden="1">
      <c r="A31" s="46"/>
      <c r="B31" s="6"/>
      <c r="C31" s="7"/>
      <c r="D31" s="21"/>
      <c r="E31" s="9"/>
      <c r="F31" s="266"/>
      <c r="G31" s="46"/>
      <c r="H31" s="26"/>
      <c r="I31" s="7"/>
      <c r="J31" s="7"/>
      <c r="K31" s="9"/>
      <c r="L31" s="270"/>
      <c r="M31" s="46"/>
    </row>
    <row r="32" spans="1:13" s="3" customFormat="1" ht="12.75" hidden="1">
      <c r="A32" s="46"/>
      <c r="B32" s="6"/>
      <c r="C32" s="7"/>
      <c r="D32" s="21"/>
      <c r="E32" s="9"/>
      <c r="F32" s="266"/>
      <c r="G32" s="46"/>
      <c r="H32" s="26"/>
      <c r="I32" s="7"/>
      <c r="J32" s="7"/>
      <c r="K32" s="9"/>
      <c r="L32" s="270"/>
      <c r="M32" s="46"/>
    </row>
    <row r="33" spans="1:13" s="3" customFormat="1" ht="13.5" hidden="1" thickBot="1">
      <c r="A33" s="46"/>
      <c r="B33" s="19"/>
      <c r="C33" s="10"/>
      <c r="D33" s="22"/>
      <c r="E33" s="11"/>
      <c r="F33" s="358"/>
      <c r="G33" s="46"/>
      <c r="H33" s="26"/>
      <c r="I33" s="29"/>
      <c r="J33" s="29"/>
      <c r="K33" s="30"/>
      <c r="L33" s="35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19</v>
      </c>
      <c r="G37" s="46"/>
      <c r="H37" s="926"/>
      <c r="I37" s="927"/>
      <c r="J37" s="32"/>
      <c r="K37" s="33" t="s">
        <v>647</v>
      </c>
      <c r="L37" s="34">
        <f>COUNTA(J39:J70)</f>
        <v>18</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349</v>
      </c>
      <c r="D39" s="84" t="s">
        <v>350</v>
      </c>
      <c r="E39" s="85" t="s">
        <v>753</v>
      </c>
      <c r="F39" s="263" t="s">
        <v>87</v>
      </c>
      <c r="G39" s="46"/>
      <c r="H39" s="100" t="s">
        <v>632</v>
      </c>
      <c r="I39" s="83" t="s">
        <v>669</v>
      </c>
      <c r="J39" s="84" t="s">
        <v>2357</v>
      </c>
      <c r="K39" s="85" t="s">
        <v>753</v>
      </c>
      <c r="L39" s="267" t="s">
        <v>365</v>
      </c>
      <c r="M39" s="46"/>
    </row>
    <row r="40" spans="1:13" s="3" customFormat="1">
      <c r="A40" s="46"/>
      <c r="B40" s="87" t="s">
        <v>633</v>
      </c>
      <c r="C40" s="88" t="s">
        <v>927</v>
      </c>
      <c r="D40" s="89" t="s">
        <v>351</v>
      </c>
      <c r="E40" s="90" t="s">
        <v>679</v>
      </c>
      <c r="F40" s="264" t="s">
        <v>94</v>
      </c>
      <c r="G40" s="46"/>
      <c r="H40" s="102" t="s">
        <v>633</v>
      </c>
      <c r="I40" s="88" t="s">
        <v>812</v>
      </c>
      <c r="J40" s="89" t="s">
        <v>1303</v>
      </c>
      <c r="K40" s="90" t="s">
        <v>631</v>
      </c>
      <c r="L40" s="268" t="s">
        <v>38</v>
      </c>
      <c r="M40" s="46"/>
    </row>
    <row r="41" spans="1:13" s="3" customFormat="1">
      <c r="A41" s="46"/>
      <c r="B41" s="92" t="s">
        <v>634</v>
      </c>
      <c r="C41" s="93" t="s">
        <v>696</v>
      </c>
      <c r="D41" s="94" t="s">
        <v>53</v>
      </c>
      <c r="E41" s="95" t="s">
        <v>753</v>
      </c>
      <c r="F41" s="265" t="s">
        <v>352</v>
      </c>
      <c r="G41" s="46"/>
      <c r="H41" s="104" t="s">
        <v>634</v>
      </c>
      <c r="I41" s="93" t="s">
        <v>707</v>
      </c>
      <c r="J41" s="94" t="s">
        <v>792</v>
      </c>
      <c r="K41" s="95" t="s">
        <v>679</v>
      </c>
      <c r="L41" s="269" t="s">
        <v>366</v>
      </c>
      <c r="M41" s="46"/>
    </row>
    <row r="42" spans="1:13" s="3" customFormat="1">
      <c r="A42" s="46"/>
      <c r="B42" s="6" t="s">
        <v>635</v>
      </c>
      <c r="C42" s="7" t="s">
        <v>353</v>
      </c>
      <c r="D42" s="8" t="s">
        <v>1109</v>
      </c>
      <c r="E42" s="9" t="s">
        <v>659</v>
      </c>
      <c r="F42" s="266" t="s">
        <v>354</v>
      </c>
      <c r="G42" s="46"/>
      <c r="H42" s="26" t="s">
        <v>635</v>
      </c>
      <c r="I42" s="7" t="s">
        <v>710</v>
      </c>
      <c r="J42" s="8" t="s">
        <v>344</v>
      </c>
      <c r="K42" s="9" t="s">
        <v>668</v>
      </c>
      <c r="L42" s="270" t="s">
        <v>91</v>
      </c>
      <c r="M42" s="46"/>
    </row>
    <row r="43" spans="1:13" s="3" customFormat="1">
      <c r="A43" s="46"/>
      <c r="B43" s="6" t="s">
        <v>636</v>
      </c>
      <c r="C43" s="7" t="s">
        <v>698</v>
      </c>
      <c r="D43" s="8" t="s">
        <v>43</v>
      </c>
      <c r="E43" s="9" t="s">
        <v>737</v>
      </c>
      <c r="F43" s="266" t="s">
        <v>2391</v>
      </c>
      <c r="G43" s="46"/>
      <c r="H43" s="26" t="s">
        <v>636</v>
      </c>
      <c r="I43" s="7" t="s">
        <v>708</v>
      </c>
      <c r="J43" s="8" t="s">
        <v>333</v>
      </c>
      <c r="K43" s="9" t="s">
        <v>1675</v>
      </c>
      <c r="L43" s="270" t="s">
        <v>354</v>
      </c>
      <c r="M43" s="46"/>
    </row>
    <row r="44" spans="1:13" s="3" customFormat="1">
      <c r="A44" s="46"/>
      <c r="B44" s="6" t="s">
        <v>637</v>
      </c>
      <c r="C44" s="7" t="s">
        <v>763</v>
      </c>
      <c r="D44" s="8" t="s">
        <v>748</v>
      </c>
      <c r="E44" s="9" t="s">
        <v>737</v>
      </c>
      <c r="F44" s="266" t="s">
        <v>355</v>
      </c>
      <c r="G44" s="46"/>
      <c r="H44" s="26" t="s">
        <v>637</v>
      </c>
      <c r="I44" s="7" t="s">
        <v>669</v>
      </c>
      <c r="J44" s="8" t="s">
        <v>340</v>
      </c>
      <c r="K44" s="9" t="s">
        <v>753</v>
      </c>
      <c r="L44" s="270" t="s">
        <v>98</v>
      </c>
      <c r="M44" s="46"/>
    </row>
    <row r="45" spans="1:13" s="3" customFormat="1">
      <c r="A45" s="46"/>
      <c r="B45" s="6" t="s">
        <v>638</v>
      </c>
      <c r="C45" s="7" t="s">
        <v>1311</v>
      </c>
      <c r="D45" s="8" t="s">
        <v>2298</v>
      </c>
      <c r="E45" s="9" t="s">
        <v>679</v>
      </c>
      <c r="F45" s="266" t="s">
        <v>2362</v>
      </c>
      <c r="G45" s="46"/>
      <c r="H45" s="26" t="s">
        <v>638</v>
      </c>
      <c r="I45" s="7" t="s">
        <v>367</v>
      </c>
      <c r="J45" s="8" t="s">
        <v>792</v>
      </c>
      <c r="K45" s="9" t="s">
        <v>679</v>
      </c>
      <c r="L45" s="270" t="s">
        <v>368</v>
      </c>
      <c r="M45" s="46"/>
    </row>
    <row r="46" spans="1:13" s="3" customFormat="1">
      <c r="A46" s="46"/>
      <c r="B46" s="6" t="s">
        <v>639</v>
      </c>
      <c r="C46" s="7" t="s">
        <v>1101</v>
      </c>
      <c r="D46" s="8" t="s">
        <v>356</v>
      </c>
      <c r="E46" s="9" t="s">
        <v>631</v>
      </c>
      <c r="F46" s="266" t="s">
        <v>44</v>
      </c>
      <c r="G46" s="46"/>
      <c r="H46" s="26" t="s">
        <v>639</v>
      </c>
      <c r="I46" s="7" t="s">
        <v>837</v>
      </c>
      <c r="J46" s="8" t="s">
        <v>827</v>
      </c>
      <c r="K46" s="9" t="s">
        <v>659</v>
      </c>
      <c r="L46" s="270" t="s">
        <v>369</v>
      </c>
      <c r="M46" s="46"/>
    </row>
    <row r="47" spans="1:13" s="3" customFormat="1">
      <c r="A47" s="46"/>
      <c r="B47" s="6" t="s">
        <v>640</v>
      </c>
      <c r="C47" s="7" t="s">
        <v>629</v>
      </c>
      <c r="D47" s="8" t="s">
        <v>965</v>
      </c>
      <c r="E47" s="9" t="s">
        <v>631</v>
      </c>
      <c r="F47" s="266" t="s">
        <v>2395</v>
      </c>
      <c r="G47" s="46"/>
      <c r="H47" s="26" t="s">
        <v>640</v>
      </c>
      <c r="I47" s="7" t="s">
        <v>707</v>
      </c>
      <c r="J47" s="8" t="s">
        <v>1334</v>
      </c>
      <c r="K47" s="9" t="s">
        <v>631</v>
      </c>
      <c r="L47" s="270" t="s">
        <v>2395</v>
      </c>
      <c r="M47" s="46"/>
    </row>
    <row r="48" spans="1:13" s="3" customFormat="1">
      <c r="A48" s="46"/>
      <c r="B48" s="6" t="s">
        <v>641</v>
      </c>
      <c r="C48" s="7" t="s">
        <v>629</v>
      </c>
      <c r="D48" s="8" t="s">
        <v>49</v>
      </c>
      <c r="E48" s="9" t="s">
        <v>631</v>
      </c>
      <c r="F48" s="266" t="s">
        <v>2398</v>
      </c>
      <c r="G48" s="46"/>
      <c r="H48" s="26" t="s">
        <v>641</v>
      </c>
      <c r="I48" s="7" t="s">
        <v>666</v>
      </c>
      <c r="J48" s="8" t="s">
        <v>1410</v>
      </c>
      <c r="K48" s="9" t="s">
        <v>631</v>
      </c>
      <c r="L48" s="270" t="s">
        <v>370</v>
      </c>
      <c r="M48" s="46"/>
    </row>
    <row r="49" spans="1:13" s="3" customFormat="1">
      <c r="A49" s="46"/>
      <c r="B49" s="6" t="s">
        <v>642</v>
      </c>
      <c r="C49" s="7" t="s">
        <v>1311</v>
      </c>
      <c r="D49" s="8" t="s">
        <v>18</v>
      </c>
      <c r="E49" s="9" t="s">
        <v>631</v>
      </c>
      <c r="F49" s="266" t="s">
        <v>357</v>
      </c>
      <c r="G49" s="46"/>
      <c r="H49" s="26" t="s">
        <v>642</v>
      </c>
      <c r="I49" s="7" t="s">
        <v>798</v>
      </c>
      <c r="J49" s="8" t="s">
        <v>19</v>
      </c>
      <c r="K49" s="9" t="s">
        <v>753</v>
      </c>
      <c r="L49" s="270" t="s">
        <v>46</v>
      </c>
      <c r="M49" s="46"/>
    </row>
    <row r="50" spans="1:13" s="3" customFormat="1">
      <c r="A50" s="46"/>
      <c r="B50" s="6" t="s">
        <v>643</v>
      </c>
      <c r="C50" s="7" t="s">
        <v>358</v>
      </c>
      <c r="D50" s="8" t="s">
        <v>2200</v>
      </c>
      <c r="E50" s="9" t="s">
        <v>659</v>
      </c>
      <c r="F50" s="266" t="s">
        <v>359</v>
      </c>
      <c r="G50" s="46"/>
      <c r="H50" s="26" t="s">
        <v>643</v>
      </c>
      <c r="I50" s="7" t="s">
        <v>742</v>
      </c>
      <c r="J50" s="8" t="s">
        <v>371</v>
      </c>
      <c r="K50" s="9" t="s">
        <v>753</v>
      </c>
      <c r="L50" s="270" t="s">
        <v>372</v>
      </c>
      <c r="M50" s="46"/>
    </row>
    <row r="51" spans="1:13" s="3" customFormat="1">
      <c r="A51" s="46"/>
      <c r="B51" s="6" t="s">
        <v>644</v>
      </c>
      <c r="C51" s="7" t="s">
        <v>690</v>
      </c>
      <c r="D51" s="8" t="s">
        <v>764</v>
      </c>
      <c r="E51" s="9" t="s">
        <v>631</v>
      </c>
      <c r="F51" s="266" t="s">
        <v>48</v>
      </c>
      <c r="G51" s="46"/>
      <c r="H51" s="26" t="s">
        <v>644</v>
      </c>
      <c r="I51" s="7" t="s">
        <v>711</v>
      </c>
      <c r="J51" s="8" t="s">
        <v>74</v>
      </c>
      <c r="K51" s="9" t="s">
        <v>631</v>
      </c>
      <c r="L51" s="270" t="s">
        <v>359</v>
      </c>
      <c r="M51" s="46"/>
    </row>
    <row r="52" spans="1:13" s="3" customFormat="1">
      <c r="A52" s="46"/>
      <c r="B52" s="6" t="s">
        <v>645</v>
      </c>
      <c r="C52" s="7" t="s">
        <v>692</v>
      </c>
      <c r="D52" s="8" t="s">
        <v>58</v>
      </c>
      <c r="E52" s="9" t="s">
        <v>659</v>
      </c>
      <c r="F52" s="266" t="s">
        <v>360</v>
      </c>
      <c r="G52" s="46"/>
      <c r="H52" s="26" t="s">
        <v>645</v>
      </c>
      <c r="I52" s="7" t="s">
        <v>1346</v>
      </c>
      <c r="J52" s="8" t="s">
        <v>70</v>
      </c>
      <c r="K52" s="9" t="s">
        <v>931</v>
      </c>
      <c r="L52" s="270" t="s">
        <v>373</v>
      </c>
      <c r="M52" s="46"/>
    </row>
    <row r="53" spans="1:13" s="3" customFormat="1">
      <c r="A53" s="46"/>
      <c r="B53" s="6" t="s">
        <v>648</v>
      </c>
      <c r="C53" s="7" t="s">
        <v>1468</v>
      </c>
      <c r="D53" s="8" t="s">
        <v>1112</v>
      </c>
      <c r="E53" s="9" t="s">
        <v>631</v>
      </c>
      <c r="F53" s="266" t="s">
        <v>361</v>
      </c>
      <c r="G53" s="46"/>
      <c r="H53" s="26" t="s">
        <v>648</v>
      </c>
      <c r="I53" s="7" t="s">
        <v>1422</v>
      </c>
      <c r="J53" s="8" t="s">
        <v>797</v>
      </c>
      <c r="K53" s="9" t="s">
        <v>631</v>
      </c>
      <c r="L53" s="270" t="s">
        <v>364</v>
      </c>
      <c r="M53" s="46"/>
    </row>
    <row r="54" spans="1:13" s="3" customFormat="1">
      <c r="A54" s="46"/>
      <c r="B54" s="6" t="s">
        <v>649</v>
      </c>
      <c r="C54" s="7" t="s">
        <v>978</v>
      </c>
      <c r="D54" s="8" t="s">
        <v>691</v>
      </c>
      <c r="E54" s="9" t="s">
        <v>631</v>
      </c>
      <c r="F54" s="266" t="s">
        <v>2342</v>
      </c>
      <c r="G54" s="46"/>
      <c r="H54" s="26" t="s">
        <v>649</v>
      </c>
      <c r="I54" s="7" t="s">
        <v>2309</v>
      </c>
      <c r="J54" s="8" t="s">
        <v>1334</v>
      </c>
      <c r="K54" s="9" t="s">
        <v>631</v>
      </c>
      <c r="L54" s="270" t="s">
        <v>2374</v>
      </c>
      <c r="M54" s="46"/>
    </row>
    <row r="55" spans="1:13" s="3" customFormat="1">
      <c r="A55" s="46"/>
      <c r="B55" s="6" t="s">
        <v>650</v>
      </c>
      <c r="C55" s="7" t="s">
        <v>692</v>
      </c>
      <c r="D55" s="8" t="s">
        <v>748</v>
      </c>
      <c r="E55" s="9" t="s">
        <v>631</v>
      </c>
      <c r="F55" s="266" t="s">
        <v>362</v>
      </c>
      <c r="G55" s="46"/>
      <c r="H55" s="26" t="s">
        <v>650</v>
      </c>
      <c r="I55" s="7" t="s">
        <v>731</v>
      </c>
      <c r="J55" s="8" t="s">
        <v>784</v>
      </c>
      <c r="K55" s="9" t="s">
        <v>631</v>
      </c>
      <c r="L55" s="270" t="s">
        <v>374</v>
      </c>
      <c r="M55" s="46"/>
    </row>
    <row r="56" spans="1:13" s="3" customFormat="1">
      <c r="A56" s="46"/>
      <c r="B56" s="6" t="s">
        <v>651</v>
      </c>
      <c r="C56" s="7" t="s">
        <v>1104</v>
      </c>
      <c r="D56" s="8" t="s">
        <v>685</v>
      </c>
      <c r="E56" s="9" t="s">
        <v>659</v>
      </c>
      <c r="F56" s="266" t="s">
        <v>363</v>
      </c>
      <c r="G56" s="46"/>
      <c r="H56" s="26" t="s">
        <v>651</v>
      </c>
      <c r="I56" s="7" t="s">
        <v>707</v>
      </c>
      <c r="J56" s="8" t="s">
        <v>814</v>
      </c>
      <c r="K56" s="9" t="s">
        <v>631</v>
      </c>
      <c r="L56" s="270" t="s">
        <v>375</v>
      </c>
      <c r="M56" s="46"/>
    </row>
    <row r="57" spans="1:13" s="3" customFormat="1" ht="12.75" thickBot="1">
      <c r="A57" s="46"/>
      <c r="B57" s="6" t="s">
        <v>652</v>
      </c>
      <c r="C57" s="7" t="s">
        <v>1104</v>
      </c>
      <c r="D57" s="8" t="s">
        <v>965</v>
      </c>
      <c r="E57" s="9" t="s">
        <v>631</v>
      </c>
      <c r="F57" s="266" t="s">
        <v>364</v>
      </c>
      <c r="G57" s="46"/>
      <c r="H57" s="26"/>
      <c r="I57" s="7"/>
      <c r="J57" s="8"/>
      <c r="K57" s="9"/>
      <c r="L57" s="270"/>
      <c r="M57" s="46"/>
    </row>
    <row r="58" spans="1:13" s="3" customFormat="1" hidden="1">
      <c r="A58" s="46"/>
      <c r="B58" s="6"/>
      <c r="C58" s="7"/>
      <c r="D58" s="8"/>
      <c r="E58" s="9"/>
      <c r="F58" s="226"/>
      <c r="G58" s="46"/>
      <c r="H58" s="26"/>
      <c r="I58" s="7"/>
      <c r="J58" s="8"/>
      <c r="K58" s="9"/>
      <c r="L58" s="237"/>
      <c r="M58" s="46"/>
    </row>
    <row r="59" spans="1:13" s="3" customFormat="1" hidden="1">
      <c r="A59" s="46"/>
      <c r="B59" s="6"/>
      <c r="C59" s="7"/>
      <c r="D59" s="8"/>
      <c r="E59" s="9"/>
      <c r="F59" s="226"/>
      <c r="G59" s="46"/>
      <c r="H59" s="26"/>
      <c r="I59" s="7"/>
      <c r="J59" s="8"/>
      <c r="K59" s="9"/>
      <c r="L59" s="237"/>
      <c r="M59" s="46"/>
    </row>
    <row r="60" spans="1:13" s="3" customFormat="1" hidden="1">
      <c r="A60" s="46"/>
      <c r="B60" s="6"/>
      <c r="C60" s="7"/>
      <c r="D60" s="8"/>
      <c r="E60" s="9"/>
      <c r="F60" s="226"/>
      <c r="G60" s="46"/>
      <c r="H60" s="26"/>
      <c r="I60" s="7"/>
      <c r="J60" s="8"/>
      <c r="K60" s="9"/>
      <c r="L60" s="237"/>
      <c r="M60" s="46"/>
    </row>
    <row r="61" spans="1:13" s="3" customFormat="1" hidden="1">
      <c r="A61" s="46"/>
      <c r="B61" s="6"/>
      <c r="C61" s="7"/>
      <c r="D61" s="8"/>
      <c r="E61" s="9"/>
      <c r="F61" s="226"/>
      <c r="G61" s="46"/>
      <c r="H61" s="26"/>
      <c r="I61" s="7"/>
      <c r="J61" s="8"/>
      <c r="K61" s="9"/>
      <c r="L61" s="237"/>
      <c r="M61" s="46"/>
    </row>
    <row r="62" spans="1:13" s="3" customFormat="1" hidden="1">
      <c r="A62" s="46"/>
      <c r="B62" s="6"/>
      <c r="C62" s="7"/>
      <c r="D62" s="8"/>
      <c r="E62" s="9"/>
      <c r="F62" s="226"/>
      <c r="G62" s="46"/>
      <c r="H62" s="26"/>
      <c r="I62" s="7"/>
      <c r="J62" s="8"/>
      <c r="K62" s="9"/>
      <c r="L62" s="237"/>
      <c r="M62" s="46"/>
    </row>
    <row r="63" spans="1:13" s="3" customFormat="1" hidden="1">
      <c r="A63" s="46"/>
      <c r="B63" s="6"/>
      <c r="C63" s="7"/>
      <c r="D63" s="8"/>
      <c r="E63" s="9"/>
      <c r="F63" s="226"/>
      <c r="G63" s="46"/>
      <c r="H63" s="26"/>
      <c r="I63" s="7"/>
      <c r="J63" s="8"/>
      <c r="K63" s="9"/>
      <c r="L63" s="237"/>
      <c r="M63" s="46"/>
    </row>
    <row r="64" spans="1:13" s="3" customFormat="1" hidden="1">
      <c r="A64" s="46"/>
      <c r="B64" s="6"/>
      <c r="C64" s="7"/>
      <c r="D64" s="8"/>
      <c r="E64" s="9"/>
      <c r="F64" s="226"/>
      <c r="G64" s="46"/>
      <c r="H64" s="26"/>
      <c r="I64" s="7"/>
      <c r="J64" s="8"/>
      <c r="K64" s="9"/>
      <c r="L64" s="237"/>
      <c r="M64" s="46"/>
    </row>
    <row r="65" spans="1:13" s="3" customFormat="1" hidden="1">
      <c r="A65" s="46"/>
      <c r="B65" s="6"/>
      <c r="C65" s="7"/>
      <c r="D65" s="8"/>
      <c r="E65" s="9"/>
      <c r="F65" s="226"/>
      <c r="G65" s="46"/>
      <c r="H65" s="26"/>
      <c r="I65" s="7"/>
      <c r="J65" s="8"/>
      <c r="K65" s="9"/>
      <c r="L65" s="237"/>
      <c r="M65" s="46"/>
    </row>
    <row r="66" spans="1:13" s="3" customFormat="1" hidden="1">
      <c r="A66" s="46"/>
      <c r="B66" s="6"/>
      <c r="C66" s="7"/>
      <c r="D66" s="8"/>
      <c r="E66" s="9"/>
      <c r="F66" s="226"/>
      <c r="G66" s="46"/>
      <c r="H66" s="26"/>
      <c r="I66" s="7"/>
      <c r="J66" s="8"/>
      <c r="K66" s="9"/>
      <c r="L66" s="237"/>
      <c r="M66" s="46"/>
    </row>
    <row r="67" spans="1:13" s="3" customFormat="1" hidden="1">
      <c r="A67" s="46"/>
      <c r="B67" s="6"/>
      <c r="C67" s="7"/>
      <c r="D67" s="8"/>
      <c r="E67" s="9"/>
      <c r="F67" s="226"/>
      <c r="G67" s="46"/>
      <c r="H67" s="26"/>
      <c r="I67" s="7"/>
      <c r="J67" s="8"/>
      <c r="K67" s="9"/>
      <c r="L67" s="237"/>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30</v>
      </c>
      <c r="G74" s="46"/>
      <c r="H74" s="900"/>
      <c r="I74" s="901"/>
      <c r="J74" s="32"/>
      <c r="K74" s="33" t="s">
        <v>647</v>
      </c>
      <c r="L74" s="34">
        <f>COUNTA(J76:J115)</f>
        <v>36</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1037</v>
      </c>
      <c r="D76" s="84" t="s">
        <v>1484</v>
      </c>
      <c r="E76" s="85" t="s">
        <v>753</v>
      </c>
      <c r="F76" s="263" t="s">
        <v>376</v>
      </c>
      <c r="G76" s="46"/>
      <c r="H76" s="100" t="s">
        <v>632</v>
      </c>
      <c r="I76" s="83" t="s">
        <v>673</v>
      </c>
      <c r="J76" s="84" t="s">
        <v>400</v>
      </c>
      <c r="K76" s="85" t="s">
        <v>753</v>
      </c>
      <c r="L76" s="267" t="s">
        <v>401</v>
      </c>
      <c r="M76" s="46"/>
    </row>
    <row r="77" spans="1:13" s="3" customFormat="1">
      <c r="A77" s="46"/>
      <c r="B77" s="87" t="s">
        <v>633</v>
      </c>
      <c r="C77" s="88" t="s">
        <v>975</v>
      </c>
      <c r="D77" s="89" t="s">
        <v>2320</v>
      </c>
      <c r="E77" s="90" t="s">
        <v>753</v>
      </c>
      <c r="F77" s="264" t="s">
        <v>377</v>
      </c>
      <c r="G77" s="46"/>
      <c r="H77" s="102" t="s">
        <v>633</v>
      </c>
      <c r="I77" s="88" t="s">
        <v>1116</v>
      </c>
      <c r="J77" s="89" t="s">
        <v>1541</v>
      </c>
      <c r="K77" s="90" t="s">
        <v>753</v>
      </c>
      <c r="L77" s="268" t="s">
        <v>402</v>
      </c>
      <c r="M77" s="46"/>
    </row>
    <row r="78" spans="1:13" s="3" customFormat="1">
      <c r="A78" s="46"/>
      <c r="B78" s="92" t="s">
        <v>634</v>
      </c>
      <c r="C78" s="93" t="s">
        <v>629</v>
      </c>
      <c r="D78" s="94" t="s">
        <v>2325</v>
      </c>
      <c r="E78" s="95" t="s">
        <v>753</v>
      </c>
      <c r="F78" s="265" t="s">
        <v>378</v>
      </c>
      <c r="G78" s="46"/>
      <c r="H78" s="104" t="s">
        <v>634</v>
      </c>
      <c r="I78" s="93" t="s">
        <v>793</v>
      </c>
      <c r="J78" s="94" t="s">
        <v>1301</v>
      </c>
      <c r="K78" s="95" t="s">
        <v>679</v>
      </c>
      <c r="L78" s="269" t="s">
        <v>403</v>
      </c>
      <c r="M78" s="46"/>
    </row>
    <row r="79" spans="1:13" s="3" customFormat="1">
      <c r="A79" s="46"/>
      <c r="B79" s="6" t="s">
        <v>635</v>
      </c>
      <c r="C79" s="7" t="s">
        <v>1558</v>
      </c>
      <c r="D79" s="8" t="s">
        <v>1340</v>
      </c>
      <c r="E79" s="9" t="s">
        <v>932</v>
      </c>
      <c r="F79" s="266" t="s">
        <v>379</v>
      </c>
      <c r="G79" s="46"/>
      <c r="H79" s="26" t="s">
        <v>635</v>
      </c>
      <c r="I79" s="7" t="s">
        <v>798</v>
      </c>
      <c r="J79" s="8" t="s">
        <v>337</v>
      </c>
      <c r="K79" s="9" t="s">
        <v>753</v>
      </c>
      <c r="L79" s="270" t="s">
        <v>404</v>
      </c>
      <c r="M79" s="46"/>
    </row>
    <row r="80" spans="1:13" s="3" customFormat="1">
      <c r="A80" s="46"/>
      <c r="B80" s="6" t="s">
        <v>636</v>
      </c>
      <c r="C80" s="7" t="s">
        <v>677</v>
      </c>
      <c r="D80" s="8" t="s">
        <v>685</v>
      </c>
      <c r="E80" s="9" t="s">
        <v>659</v>
      </c>
      <c r="F80" s="266" t="s">
        <v>380</v>
      </c>
      <c r="G80" s="46"/>
      <c r="H80" s="26" t="s">
        <v>636</v>
      </c>
      <c r="I80" s="7" t="s">
        <v>2351</v>
      </c>
      <c r="J80" s="8" t="s">
        <v>2352</v>
      </c>
      <c r="K80" s="9" t="s">
        <v>663</v>
      </c>
      <c r="L80" s="270" t="s">
        <v>405</v>
      </c>
      <c r="M80" s="46"/>
    </row>
    <row r="81" spans="1:13" s="3" customFormat="1">
      <c r="A81" s="46"/>
      <c r="B81" s="6" t="s">
        <v>637</v>
      </c>
      <c r="C81" s="7" t="s">
        <v>692</v>
      </c>
      <c r="D81" s="8" t="s">
        <v>695</v>
      </c>
      <c r="E81" s="9" t="s">
        <v>932</v>
      </c>
      <c r="F81" s="266" t="s">
        <v>38</v>
      </c>
      <c r="G81" s="46"/>
      <c r="H81" s="26" t="s">
        <v>637</v>
      </c>
      <c r="I81" s="7" t="s">
        <v>673</v>
      </c>
      <c r="J81" s="8" t="s">
        <v>1301</v>
      </c>
      <c r="K81" s="9" t="s">
        <v>659</v>
      </c>
      <c r="L81" s="270" t="s">
        <v>406</v>
      </c>
      <c r="M81" s="46"/>
    </row>
    <row r="82" spans="1:13" s="3" customFormat="1">
      <c r="A82" s="46"/>
      <c r="B82" s="6" t="s">
        <v>638</v>
      </c>
      <c r="C82" s="7" t="s">
        <v>698</v>
      </c>
      <c r="D82" s="8" t="s">
        <v>88</v>
      </c>
      <c r="E82" s="9" t="s">
        <v>753</v>
      </c>
      <c r="F82" s="266" t="s">
        <v>86</v>
      </c>
      <c r="G82" s="46"/>
      <c r="H82" s="26" t="s">
        <v>638</v>
      </c>
      <c r="I82" s="7" t="s">
        <v>707</v>
      </c>
      <c r="J82" s="8" t="s">
        <v>407</v>
      </c>
      <c r="K82" s="9" t="s">
        <v>659</v>
      </c>
      <c r="L82" s="270" t="s">
        <v>408</v>
      </c>
      <c r="M82" s="46"/>
    </row>
    <row r="83" spans="1:13" s="3" customFormat="1">
      <c r="A83" s="46"/>
      <c r="B83" s="6" t="s">
        <v>639</v>
      </c>
      <c r="C83" s="7" t="s">
        <v>1087</v>
      </c>
      <c r="D83" s="8" t="s">
        <v>70</v>
      </c>
      <c r="E83" s="9" t="s">
        <v>931</v>
      </c>
      <c r="F83" s="266" t="s">
        <v>87</v>
      </c>
      <c r="G83" s="46"/>
      <c r="H83" s="26" t="s">
        <v>639</v>
      </c>
      <c r="I83" s="7" t="s">
        <v>666</v>
      </c>
      <c r="J83" s="8" t="s">
        <v>1306</v>
      </c>
      <c r="K83" s="9" t="s">
        <v>1675</v>
      </c>
      <c r="L83" s="270" t="s">
        <v>409</v>
      </c>
      <c r="M83" s="46"/>
    </row>
    <row r="84" spans="1:13" s="3" customFormat="1">
      <c r="A84" s="46"/>
      <c r="B84" s="6" t="s">
        <v>640</v>
      </c>
      <c r="C84" s="7" t="s">
        <v>1037</v>
      </c>
      <c r="D84" s="8" t="s">
        <v>695</v>
      </c>
      <c r="E84" s="9" t="s">
        <v>931</v>
      </c>
      <c r="F84" s="266" t="s">
        <v>381</v>
      </c>
      <c r="G84" s="46"/>
      <c r="H84" s="26" t="s">
        <v>640</v>
      </c>
      <c r="I84" s="7" t="s">
        <v>2410</v>
      </c>
      <c r="J84" s="8" t="s">
        <v>410</v>
      </c>
      <c r="K84" s="9" t="s">
        <v>931</v>
      </c>
      <c r="L84" s="270" t="s">
        <v>411</v>
      </c>
      <c r="M84" s="46"/>
    </row>
    <row r="85" spans="1:13" s="3" customFormat="1">
      <c r="A85" s="46"/>
      <c r="B85" s="6" t="s">
        <v>641</v>
      </c>
      <c r="C85" s="7" t="s">
        <v>830</v>
      </c>
      <c r="D85" s="8" t="s">
        <v>1318</v>
      </c>
      <c r="E85" s="9" t="s">
        <v>631</v>
      </c>
      <c r="F85" s="266" t="s">
        <v>382</v>
      </c>
      <c r="G85" s="46"/>
      <c r="H85" s="26" t="s">
        <v>641</v>
      </c>
      <c r="I85" s="7" t="s">
        <v>731</v>
      </c>
      <c r="J85" s="8" t="s">
        <v>412</v>
      </c>
      <c r="K85" s="9" t="s">
        <v>753</v>
      </c>
      <c r="L85" s="270" t="s">
        <v>125</v>
      </c>
      <c r="M85" s="46"/>
    </row>
    <row r="86" spans="1:13" s="3" customFormat="1">
      <c r="A86" s="46"/>
      <c r="B86" s="6" t="s">
        <v>642</v>
      </c>
      <c r="C86" s="7" t="s">
        <v>689</v>
      </c>
      <c r="D86" s="8" t="s">
        <v>2322</v>
      </c>
      <c r="E86" s="9" t="s">
        <v>753</v>
      </c>
      <c r="F86" s="266" t="s">
        <v>39</v>
      </c>
      <c r="G86" s="46"/>
      <c r="H86" s="26" t="s">
        <v>642</v>
      </c>
      <c r="I86" s="7" t="s">
        <v>798</v>
      </c>
      <c r="J86" s="8" t="s">
        <v>413</v>
      </c>
      <c r="K86" s="9" t="s">
        <v>679</v>
      </c>
      <c r="L86" s="270" t="s">
        <v>2462</v>
      </c>
      <c r="M86" s="46"/>
    </row>
    <row r="87" spans="1:13" s="3" customFormat="1">
      <c r="A87" s="46"/>
      <c r="B87" s="6" t="s">
        <v>643</v>
      </c>
      <c r="C87" s="7" t="s">
        <v>1210</v>
      </c>
      <c r="D87" s="8" t="s">
        <v>4006</v>
      </c>
      <c r="E87" s="9" t="s">
        <v>931</v>
      </c>
      <c r="F87" s="266" t="s">
        <v>383</v>
      </c>
      <c r="G87" s="46"/>
      <c r="H87" s="26" t="s">
        <v>643</v>
      </c>
      <c r="I87" s="7" t="s">
        <v>785</v>
      </c>
      <c r="J87" s="8" t="s">
        <v>414</v>
      </c>
      <c r="K87" s="9" t="s">
        <v>631</v>
      </c>
      <c r="L87" s="270" t="s">
        <v>188</v>
      </c>
      <c r="M87" s="46"/>
    </row>
    <row r="88" spans="1:13" s="3" customFormat="1">
      <c r="A88" s="46"/>
      <c r="B88" s="6" t="s">
        <v>644</v>
      </c>
      <c r="C88" s="7" t="s">
        <v>759</v>
      </c>
      <c r="D88" s="8" t="s">
        <v>384</v>
      </c>
      <c r="E88" s="9" t="s">
        <v>753</v>
      </c>
      <c r="F88" s="266" t="s">
        <v>385</v>
      </c>
      <c r="G88" s="46"/>
      <c r="H88" s="26" t="s">
        <v>644</v>
      </c>
      <c r="I88" s="7" t="s">
        <v>2410</v>
      </c>
      <c r="J88" s="8" t="s">
        <v>415</v>
      </c>
      <c r="K88" s="9" t="s">
        <v>932</v>
      </c>
      <c r="L88" s="270" t="s">
        <v>416</v>
      </c>
      <c r="M88" s="46"/>
    </row>
    <row r="89" spans="1:13" s="3" customFormat="1">
      <c r="A89" s="46"/>
      <c r="B89" s="6" t="s">
        <v>645</v>
      </c>
      <c r="C89" s="7" t="s">
        <v>386</v>
      </c>
      <c r="D89" s="8" t="s">
        <v>850</v>
      </c>
      <c r="E89" s="9" t="s">
        <v>931</v>
      </c>
      <c r="F89" s="266" t="s">
        <v>387</v>
      </c>
      <c r="G89" s="46"/>
      <c r="H89" s="26" t="s">
        <v>645</v>
      </c>
      <c r="I89" s="7" t="s">
        <v>1147</v>
      </c>
      <c r="J89" s="8" t="s">
        <v>333</v>
      </c>
      <c r="K89" s="9" t="s">
        <v>1675</v>
      </c>
      <c r="L89" s="270" t="s">
        <v>417</v>
      </c>
      <c r="M89" s="46"/>
    </row>
    <row r="90" spans="1:13" s="3" customFormat="1">
      <c r="A90" s="46"/>
      <c r="B90" s="6" t="s">
        <v>648</v>
      </c>
      <c r="C90" s="7" t="s">
        <v>388</v>
      </c>
      <c r="D90" s="8" t="s">
        <v>850</v>
      </c>
      <c r="E90" s="9" t="s">
        <v>931</v>
      </c>
      <c r="F90" s="266" t="s">
        <v>354</v>
      </c>
      <c r="G90" s="46"/>
      <c r="H90" s="26" t="s">
        <v>648</v>
      </c>
      <c r="I90" s="7" t="s">
        <v>963</v>
      </c>
      <c r="J90" s="8" t="s">
        <v>2358</v>
      </c>
      <c r="K90" s="9" t="s">
        <v>679</v>
      </c>
      <c r="L90" s="270" t="s">
        <v>418</v>
      </c>
      <c r="M90" s="46"/>
    </row>
    <row r="91" spans="1:13" s="3" customFormat="1">
      <c r="A91" s="46"/>
      <c r="B91" s="6" t="s">
        <v>649</v>
      </c>
      <c r="C91" s="7" t="s">
        <v>696</v>
      </c>
      <c r="D91" s="8" t="s">
        <v>389</v>
      </c>
      <c r="E91" s="9" t="s">
        <v>1675</v>
      </c>
      <c r="F91" s="266" t="s">
        <v>2391</v>
      </c>
      <c r="G91" s="46"/>
      <c r="H91" s="26" t="s">
        <v>649</v>
      </c>
      <c r="I91" s="7" t="s">
        <v>419</v>
      </c>
      <c r="J91" s="8" t="s">
        <v>420</v>
      </c>
      <c r="K91" s="9" t="s">
        <v>679</v>
      </c>
      <c r="L91" s="270" t="s">
        <v>421</v>
      </c>
      <c r="M91" s="46"/>
    </row>
    <row r="92" spans="1:13" s="3" customFormat="1">
      <c r="A92" s="46"/>
      <c r="B92" s="6" t="s">
        <v>650</v>
      </c>
      <c r="C92" s="7" t="s">
        <v>1268</v>
      </c>
      <c r="D92" s="8" t="s">
        <v>2200</v>
      </c>
      <c r="E92" s="9" t="s">
        <v>659</v>
      </c>
      <c r="F92" s="266" t="s">
        <v>390</v>
      </c>
      <c r="G92" s="46"/>
      <c r="H92" s="26" t="s">
        <v>650</v>
      </c>
      <c r="I92" s="7" t="s">
        <v>798</v>
      </c>
      <c r="J92" s="8" t="s">
        <v>422</v>
      </c>
      <c r="K92" s="9" t="s">
        <v>931</v>
      </c>
      <c r="L92" s="270" t="s">
        <v>423</v>
      </c>
      <c r="M92" s="46"/>
    </row>
    <row r="93" spans="1:13" s="3" customFormat="1">
      <c r="A93" s="46"/>
      <c r="B93" s="6" t="s">
        <v>651</v>
      </c>
      <c r="C93" s="7" t="s">
        <v>1087</v>
      </c>
      <c r="D93" s="8" t="s">
        <v>1340</v>
      </c>
      <c r="E93" s="9" t="s">
        <v>933</v>
      </c>
      <c r="F93" s="266" t="s">
        <v>391</v>
      </c>
      <c r="G93" s="46"/>
      <c r="H93" s="26" t="s">
        <v>651</v>
      </c>
      <c r="I93" s="7" t="s">
        <v>710</v>
      </c>
      <c r="J93" s="8" t="s">
        <v>2353</v>
      </c>
      <c r="K93" s="9" t="s">
        <v>631</v>
      </c>
      <c r="L93" s="270" t="s">
        <v>193</v>
      </c>
      <c r="M93" s="46"/>
    </row>
    <row r="94" spans="1:13" s="3" customFormat="1">
      <c r="A94" s="46"/>
      <c r="B94" s="6" t="s">
        <v>652</v>
      </c>
      <c r="C94" s="7" t="s">
        <v>755</v>
      </c>
      <c r="D94" s="8" t="s">
        <v>392</v>
      </c>
      <c r="E94" s="9" t="s">
        <v>1675</v>
      </c>
      <c r="F94" s="266" t="s">
        <v>368</v>
      </c>
      <c r="G94" s="46"/>
      <c r="H94" s="26" t="s">
        <v>652</v>
      </c>
      <c r="I94" s="7" t="s">
        <v>1123</v>
      </c>
      <c r="J94" s="8" t="s">
        <v>841</v>
      </c>
      <c r="K94" s="9" t="s">
        <v>631</v>
      </c>
      <c r="L94" s="270" t="s">
        <v>131</v>
      </c>
      <c r="M94" s="46"/>
    </row>
    <row r="95" spans="1:13" s="3" customFormat="1">
      <c r="A95" s="46"/>
      <c r="B95" s="6" t="s">
        <v>653</v>
      </c>
      <c r="C95" s="7" t="s">
        <v>1196</v>
      </c>
      <c r="D95" s="8" t="s">
        <v>1199</v>
      </c>
      <c r="E95" s="9" t="s">
        <v>931</v>
      </c>
      <c r="F95" s="266" t="s">
        <v>355</v>
      </c>
      <c r="G95" s="46"/>
      <c r="H95" s="26" t="s">
        <v>653</v>
      </c>
      <c r="I95" s="7" t="s">
        <v>669</v>
      </c>
      <c r="J95" s="8" t="s">
        <v>1227</v>
      </c>
      <c r="K95" s="9" t="s">
        <v>1675</v>
      </c>
      <c r="L95" s="270" t="s">
        <v>424</v>
      </c>
      <c r="M95" s="46"/>
    </row>
    <row r="96" spans="1:13" s="3" customFormat="1">
      <c r="A96" s="46"/>
      <c r="B96" s="6" t="s">
        <v>901</v>
      </c>
      <c r="C96" s="7" t="s">
        <v>763</v>
      </c>
      <c r="D96" s="8" t="s">
        <v>2299</v>
      </c>
      <c r="E96" s="9" t="s">
        <v>2330</v>
      </c>
      <c r="F96" s="266" t="s">
        <v>393</v>
      </c>
      <c r="G96" s="46"/>
      <c r="H96" s="26" t="s">
        <v>901</v>
      </c>
      <c r="I96" s="7" t="s">
        <v>742</v>
      </c>
      <c r="J96" s="8" t="s">
        <v>792</v>
      </c>
      <c r="K96" s="9" t="s">
        <v>1675</v>
      </c>
      <c r="L96" s="270" t="s">
        <v>231</v>
      </c>
      <c r="M96" s="46"/>
    </row>
    <row r="97" spans="1:13" s="3" customFormat="1">
      <c r="A97" s="46"/>
      <c r="B97" s="6" t="s">
        <v>902</v>
      </c>
      <c r="C97" s="7" t="s">
        <v>689</v>
      </c>
      <c r="D97" s="8" t="s">
        <v>52</v>
      </c>
      <c r="E97" s="9" t="s">
        <v>631</v>
      </c>
      <c r="F97" s="266" t="s">
        <v>369</v>
      </c>
      <c r="G97" s="46"/>
      <c r="H97" s="26" t="s">
        <v>902</v>
      </c>
      <c r="I97" s="7" t="s">
        <v>1241</v>
      </c>
      <c r="J97" s="8" t="s">
        <v>1165</v>
      </c>
      <c r="K97" s="9" t="s">
        <v>931</v>
      </c>
      <c r="L97" s="270" t="s">
        <v>199</v>
      </c>
      <c r="M97" s="46"/>
    </row>
    <row r="98" spans="1:13" s="3" customFormat="1">
      <c r="A98" s="46"/>
      <c r="B98" s="6" t="s">
        <v>903</v>
      </c>
      <c r="C98" s="7" t="s">
        <v>1210</v>
      </c>
      <c r="D98" s="8" t="s">
        <v>1165</v>
      </c>
      <c r="E98" s="9" t="s">
        <v>931</v>
      </c>
      <c r="F98" s="266" t="s">
        <v>394</v>
      </c>
      <c r="G98" s="46"/>
      <c r="H98" s="26" t="s">
        <v>903</v>
      </c>
      <c r="I98" s="7" t="s">
        <v>710</v>
      </c>
      <c r="J98" s="8" t="s">
        <v>413</v>
      </c>
      <c r="K98" s="9" t="s">
        <v>679</v>
      </c>
      <c r="L98" s="270" t="s">
        <v>425</v>
      </c>
      <c r="M98" s="46"/>
    </row>
    <row r="99" spans="1:13" s="3" customFormat="1">
      <c r="A99" s="46"/>
      <c r="B99" s="6" t="s">
        <v>904</v>
      </c>
      <c r="C99" s="7" t="s">
        <v>1101</v>
      </c>
      <c r="D99" s="8" t="s">
        <v>1340</v>
      </c>
      <c r="E99" s="9" t="s">
        <v>931</v>
      </c>
      <c r="F99" s="266" t="s">
        <v>2362</v>
      </c>
      <c r="G99" s="46"/>
      <c r="H99" s="26" t="s">
        <v>904</v>
      </c>
      <c r="I99" s="7" t="s">
        <v>426</v>
      </c>
      <c r="J99" s="8" t="s">
        <v>1165</v>
      </c>
      <c r="K99" s="9" t="s">
        <v>931</v>
      </c>
      <c r="L99" s="270" t="s">
        <v>427</v>
      </c>
      <c r="M99" s="46"/>
    </row>
    <row r="100" spans="1:13" s="3" customFormat="1">
      <c r="A100" s="46"/>
      <c r="B100" s="6" t="s">
        <v>905</v>
      </c>
      <c r="C100" s="7" t="s">
        <v>395</v>
      </c>
      <c r="D100" s="8" t="s">
        <v>977</v>
      </c>
      <c r="E100" s="9" t="s">
        <v>659</v>
      </c>
      <c r="F100" s="266" t="s">
        <v>396</v>
      </c>
      <c r="G100" s="46"/>
      <c r="H100" s="26" t="s">
        <v>905</v>
      </c>
      <c r="I100" s="7" t="s">
        <v>889</v>
      </c>
      <c r="J100" s="8" t="s">
        <v>1472</v>
      </c>
      <c r="K100" s="9" t="s">
        <v>631</v>
      </c>
      <c r="L100" s="270" t="s">
        <v>429</v>
      </c>
      <c r="M100" s="46"/>
    </row>
    <row r="101" spans="1:13" s="3" customFormat="1">
      <c r="A101" s="46"/>
      <c r="B101" s="6" t="s">
        <v>1126</v>
      </c>
      <c r="C101" s="7" t="s">
        <v>100</v>
      </c>
      <c r="D101" s="8" t="s">
        <v>871</v>
      </c>
      <c r="E101" s="9" t="s">
        <v>931</v>
      </c>
      <c r="F101" s="266" t="s">
        <v>2395</v>
      </c>
      <c r="G101" s="46"/>
      <c r="H101" s="26" t="s">
        <v>1126</v>
      </c>
      <c r="I101" s="7" t="s">
        <v>1172</v>
      </c>
      <c r="J101" s="8" t="s">
        <v>2356</v>
      </c>
      <c r="K101" s="9" t="s">
        <v>631</v>
      </c>
      <c r="L101" s="270" t="s">
        <v>430</v>
      </c>
      <c r="M101" s="46"/>
    </row>
    <row r="102" spans="1:13" s="3" customFormat="1">
      <c r="A102" s="46"/>
      <c r="B102" s="6" t="s">
        <v>1127</v>
      </c>
      <c r="C102" s="7" t="s">
        <v>677</v>
      </c>
      <c r="D102" s="8" t="s">
        <v>397</v>
      </c>
      <c r="E102" s="9" t="s">
        <v>631</v>
      </c>
      <c r="F102" s="266" t="s">
        <v>46</v>
      </c>
      <c r="G102" s="46"/>
      <c r="H102" s="26" t="s">
        <v>1127</v>
      </c>
      <c r="I102" s="7" t="s">
        <v>1172</v>
      </c>
      <c r="J102" s="8" t="s">
        <v>1302</v>
      </c>
      <c r="K102" s="9" t="s">
        <v>631</v>
      </c>
      <c r="L102" s="270" t="s">
        <v>215</v>
      </c>
      <c r="M102" s="46"/>
    </row>
    <row r="103" spans="1:13" s="3" customFormat="1">
      <c r="A103" s="46"/>
      <c r="B103" s="6" t="s">
        <v>1128</v>
      </c>
      <c r="C103" s="7" t="s">
        <v>398</v>
      </c>
      <c r="D103" s="8" t="s">
        <v>871</v>
      </c>
      <c r="E103" s="9" t="s">
        <v>931</v>
      </c>
      <c r="F103" s="266" t="s">
        <v>2397</v>
      </c>
      <c r="G103" s="46"/>
      <c r="H103" s="26" t="s">
        <v>1128</v>
      </c>
      <c r="I103" s="7" t="s">
        <v>798</v>
      </c>
      <c r="J103" s="8" t="s">
        <v>114</v>
      </c>
      <c r="K103" s="9" t="s">
        <v>931</v>
      </c>
      <c r="L103" s="270" t="s">
        <v>431</v>
      </c>
      <c r="M103" s="46"/>
    </row>
    <row r="104" spans="1:13" s="3" customFormat="1">
      <c r="A104" s="46"/>
      <c r="B104" s="6" t="s">
        <v>1129</v>
      </c>
      <c r="C104" s="7" t="s">
        <v>2323</v>
      </c>
      <c r="D104" s="8" t="s">
        <v>2324</v>
      </c>
      <c r="E104" s="9" t="s">
        <v>753</v>
      </c>
      <c r="F104" s="266" t="s">
        <v>2398</v>
      </c>
      <c r="G104" s="46"/>
      <c r="H104" s="26" t="s">
        <v>1129</v>
      </c>
      <c r="I104" s="7" t="s">
        <v>1068</v>
      </c>
      <c r="J104" s="8" t="s">
        <v>797</v>
      </c>
      <c r="K104" s="9" t="s">
        <v>631</v>
      </c>
      <c r="L104" s="270" t="s">
        <v>233</v>
      </c>
      <c r="M104" s="46"/>
    </row>
    <row r="105" spans="1:13" s="3" customFormat="1">
      <c r="A105" s="46"/>
      <c r="B105" s="6" t="s">
        <v>1130</v>
      </c>
      <c r="C105" s="7" t="s">
        <v>1311</v>
      </c>
      <c r="D105" s="8" t="s">
        <v>1110</v>
      </c>
      <c r="E105" s="9" t="s">
        <v>631</v>
      </c>
      <c r="F105" s="266" t="s">
        <v>399</v>
      </c>
      <c r="G105" s="46"/>
      <c r="H105" s="26" t="s">
        <v>1130</v>
      </c>
      <c r="I105" s="7" t="s">
        <v>1509</v>
      </c>
      <c r="J105" s="8" t="s">
        <v>1211</v>
      </c>
      <c r="K105" s="9" t="s">
        <v>931</v>
      </c>
      <c r="L105" s="270" t="s">
        <v>432</v>
      </c>
      <c r="M105" s="46"/>
    </row>
    <row r="106" spans="1:13" s="3" customFormat="1">
      <c r="A106" s="46"/>
      <c r="B106" s="6"/>
      <c r="C106" s="7"/>
      <c r="D106" s="8"/>
      <c r="E106" s="9"/>
      <c r="F106" s="266"/>
      <c r="G106" s="46"/>
      <c r="H106" s="26" t="s">
        <v>1131</v>
      </c>
      <c r="I106" s="7" t="s">
        <v>707</v>
      </c>
      <c r="J106" s="8" t="s">
        <v>1390</v>
      </c>
      <c r="K106" s="9" t="s">
        <v>753</v>
      </c>
      <c r="L106" s="270" t="s">
        <v>433</v>
      </c>
      <c r="M106" s="46"/>
    </row>
    <row r="107" spans="1:13" s="3" customFormat="1">
      <c r="A107" s="46"/>
      <c r="B107" s="6"/>
      <c r="C107" s="7"/>
      <c r="D107" s="8"/>
      <c r="E107" s="9"/>
      <c r="F107" s="266"/>
      <c r="G107" s="46"/>
      <c r="H107" s="26" t="s">
        <v>1132</v>
      </c>
      <c r="I107" s="7" t="s">
        <v>707</v>
      </c>
      <c r="J107" s="8" t="s">
        <v>860</v>
      </c>
      <c r="K107" s="9" t="s">
        <v>931</v>
      </c>
      <c r="L107" s="270" t="s">
        <v>434</v>
      </c>
      <c r="M107" s="46"/>
    </row>
    <row r="108" spans="1:13" s="3" customFormat="1">
      <c r="A108" s="46"/>
      <c r="B108" s="6"/>
      <c r="C108" s="7"/>
      <c r="D108" s="8"/>
      <c r="E108" s="9"/>
      <c r="F108" s="266"/>
      <c r="G108" s="46"/>
      <c r="H108" s="26" t="s">
        <v>1133</v>
      </c>
      <c r="I108" s="7" t="s">
        <v>1333</v>
      </c>
      <c r="J108" s="8" t="s">
        <v>1173</v>
      </c>
      <c r="K108" s="9" t="s">
        <v>931</v>
      </c>
      <c r="L108" s="270" t="s">
        <v>435</v>
      </c>
      <c r="M108" s="46"/>
    </row>
    <row r="109" spans="1:13" s="3" customFormat="1">
      <c r="A109" s="46"/>
      <c r="B109" s="6"/>
      <c r="C109" s="7"/>
      <c r="D109" s="8"/>
      <c r="E109" s="9"/>
      <c r="F109" s="266"/>
      <c r="G109" s="46"/>
      <c r="H109" s="26" t="s">
        <v>1134</v>
      </c>
      <c r="I109" s="7" t="s">
        <v>1117</v>
      </c>
      <c r="J109" s="8" t="s">
        <v>1334</v>
      </c>
      <c r="K109" s="9" t="s">
        <v>631</v>
      </c>
      <c r="L109" s="270" t="s">
        <v>436</v>
      </c>
      <c r="M109" s="46"/>
    </row>
    <row r="110" spans="1:13" s="3" customFormat="1">
      <c r="A110" s="46"/>
      <c r="B110" s="6"/>
      <c r="C110" s="7"/>
      <c r="D110" s="8"/>
      <c r="E110" s="9"/>
      <c r="F110" s="266"/>
      <c r="G110" s="46"/>
      <c r="H110" s="26" t="s">
        <v>1135</v>
      </c>
      <c r="I110" s="7" t="s">
        <v>711</v>
      </c>
      <c r="J110" s="333" t="s">
        <v>792</v>
      </c>
      <c r="K110" s="9" t="s">
        <v>679</v>
      </c>
      <c r="L110" s="270" t="s">
        <v>437</v>
      </c>
      <c r="M110" s="46"/>
    </row>
    <row r="111" spans="1:13" s="3" customFormat="1" ht="12.75" thickBot="1">
      <c r="A111" s="46"/>
      <c r="B111" s="6"/>
      <c r="C111" s="7"/>
      <c r="D111" s="8"/>
      <c r="E111" s="9"/>
      <c r="F111" s="266"/>
      <c r="G111" s="46"/>
      <c r="H111" s="26" t="s">
        <v>1136</v>
      </c>
      <c r="I111" s="7" t="s">
        <v>785</v>
      </c>
      <c r="J111" s="333" t="s">
        <v>784</v>
      </c>
      <c r="K111" s="9" t="s">
        <v>663</v>
      </c>
      <c r="L111" s="270" t="s">
        <v>438</v>
      </c>
      <c r="M111" s="46"/>
    </row>
    <row r="112" spans="1:13" s="3" customFormat="1" hidden="1">
      <c r="A112" s="46"/>
      <c r="B112" s="6"/>
      <c r="C112" s="7"/>
      <c r="D112" s="8"/>
      <c r="E112" s="9"/>
      <c r="F112" s="226"/>
      <c r="G112" s="46"/>
      <c r="H112" s="26"/>
      <c r="I112" s="7"/>
      <c r="J112" s="7"/>
      <c r="K112" s="9"/>
      <c r="L112" s="237"/>
      <c r="M112" s="46"/>
    </row>
    <row r="113" spans="1:13" s="3" customFormat="1" hidden="1">
      <c r="A113" s="46"/>
      <c r="B113" s="6"/>
      <c r="C113" s="7"/>
      <c r="D113" s="8"/>
      <c r="E113" s="9"/>
      <c r="F113" s="226"/>
      <c r="G113" s="46"/>
      <c r="H113" s="26"/>
      <c r="I113" s="7"/>
      <c r="J113" s="7"/>
      <c r="K113" s="9"/>
      <c r="L113" s="237"/>
      <c r="M113" s="46"/>
    </row>
    <row r="114" spans="1:13" s="3" customFormat="1" hidden="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COUNTA(D121:D159)</f>
        <v>29</v>
      </c>
      <c r="G119" s="46"/>
      <c r="H119" s="900"/>
      <c r="I119" s="901"/>
      <c r="J119" s="32"/>
      <c r="K119" s="33" t="s">
        <v>647</v>
      </c>
      <c r="L119" s="34">
        <f>COUNTA(J121:J159)</f>
        <v>19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682</v>
      </c>
      <c r="D121" s="84" t="s">
        <v>1209</v>
      </c>
      <c r="E121" s="85" t="s">
        <v>753</v>
      </c>
      <c r="F121" s="263" t="s">
        <v>439</v>
      </c>
      <c r="G121" s="46"/>
      <c r="H121" s="100" t="s">
        <v>632</v>
      </c>
      <c r="I121" s="83" t="s">
        <v>666</v>
      </c>
      <c r="J121" s="84" t="s">
        <v>2406</v>
      </c>
      <c r="K121" s="85" t="s">
        <v>753</v>
      </c>
      <c r="L121" s="267" t="s">
        <v>467</v>
      </c>
      <c r="M121" s="46"/>
    </row>
    <row r="122" spans="1:13" s="3" customFormat="1">
      <c r="A122" s="46"/>
      <c r="B122" s="87" t="s">
        <v>633</v>
      </c>
      <c r="C122" s="88" t="s">
        <v>1098</v>
      </c>
      <c r="D122" s="89" t="s">
        <v>977</v>
      </c>
      <c r="E122" s="90" t="s">
        <v>663</v>
      </c>
      <c r="F122" s="264" t="s">
        <v>55</v>
      </c>
      <c r="G122" s="46"/>
      <c r="H122" s="102" t="s">
        <v>633</v>
      </c>
      <c r="I122" s="88" t="s">
        <v>673</v>
      </c>
      <c r="J122" s="89" t="s">
        <v>1504</v>
      </c>
      <c r="K122" s="90" t="s">
        <v>753</v>
      </c>
      <c r="L122" s="268" t="s">
        <v>446</v>
      </c>
      <c r="M122" s="46"/>
    </row>
    <row r="123" spans="1:13" s="3" customFormat="1">
      <c r="A123" s="46"/>
      <c r="B123" s="92" t="s">
        <v>634</v>
      </c>
      <c r="C123" s="93" t="s">
        <v>1309</v>
      </c>
      <c r="D123" s="94" t="s">
        <v>2377</v>
      </c>
      <c r="E123" s="95" t="s">
        <v>753</v>
      </c>
      <c r="F123" s="265" t="s">
        <v>402</v>
      </c>
      <c r="G123" s="46"/>
      <c r="H123" s="104" t="s">
        <v>634</v>
      </c>
      <c r="I123" s="93" t="s">
        <v>785</v>
      </c>
      <c r="J123" s="94" t="s">
        <v>2406</v>
      </c>
      <c r="K123" s="95" t="s">
        <v>753</v>
      </c>
      <c r="L123" s="269" t="s">
        <v>468</v>
      </c>
      <c r="M123" s="46"/>
    </row>
    <row r="124" spans="1:13" s="3" customFormat="1">
      <c r="A124" s="46"/>
      <c r="B124" s="6" t="s">
        <v>635</v>
      </c>
      <c r="C124" s="7" t="s">
        <v>1196</v>
      </c>
      <c r="D124" s="8" t="s">
        <v>811</v>
      </c>
      <c r="E124" s="9" t="s">
        <v>931</v>
      </c>
      <c r="F124" s="266" t="s">
        <v>440</v>
      </c>
      <c r="G124" s="46"/>
      <c r="H124" s="26" t="s">
        <v>635</v>
      </c>
      <c r="I124" s="7" t="s">
        <v>1116</v>
      </c>
      <c r="J124" s="8" t="s">
        <v>1500</v>
      </c>
      <c r="K124" s="9" t="s">
        <v>753</v>
      </c>
      <c r="L124" s="270" t="s">
        <v>449</v>
      </c>
      <c r="M124" s="46"/>
    </row>
    <row r="125" spans="1:13" s="3" customFormat="1">
      <c r="A125" s="46"/>
      <c r="B125" s="6" t="s">
        <v>636</v>
      </c>
      <c r="C125" s="7" t="s">
        <v>629</v>
      </c>
      <c r="D125" s="8" t="s">
        <v>53</v>
      </c>
      <c r="E125" s="9" t="s">
        <v>753</v>
      </c>
      <c r="F125" s="266" t="s">
        <v>441</v>
      </c>
      <c r="G125" s="46"/>
      <c r="H125" s="26" t="s">
        <v>636</v>
      </c>
      <c r="I125" s="7" t="s">
        <v>1116</v>
      </c>
      <c r="J125" s="8" t="s">
        <v>210</v>
      </c>
      <c r="K125" s="9" t="s">
        <v>753</v>
      </c>
      <c r="L125" s="270" t="s">
        <v>157</v>
      </c>
      <c r="M125" s="46"/>
    </row>
    <row r="126" spans="1:13" s="3" customFormat="1">
      <c r="A126" s="46"/>
      <c r="B126" s="6" t="s">
        <v>637</v>
      </c>
      <c r="C126" s="7" t="s">
        <v>1319</v>
      </c>
      <c r="D126" s="8" t="s">
        <v>1401</v>
      </c>
      <c r="E126" s="9" t="s">
        <v>753</v>
      </c>
      <c r="F126" s="266" t="s">
        <v>442</v>
      </c>
      <c r="G126" s="46"/>
      <c r="H126" s="26" t="s">
        <v>637</v>
      </c>
      <c r="I126" s="7" t="s">
        <v>669</v>
      </c>
      <c r="J126" s="8" t="s">
        <v>198</v>
      </c>
      <c r="K126" s="9" t="s">
        <v>931</v>
      </c>
      <c r="L126" s="270" t="s">
        <v>459</v>
      </c>
      <c r="M126" s="46"/>
    </row>
    <row r="127" spans="1:13" s="3" customFormat="1">
      <c r="A127" s="46"/>
      <c r="B127" s="6" t="s">
        <v>638</v>
      </c>
      <c r="C127" s="7" t="s">
        <v>1204</v>
      </c>
      <c r="D127" s="8" t="s">
        <v>764</v>
      </c>
      <c r="E127" s="9" t="s">
        <v>671</v>
      </c>
      <c r="F127" s="266" t="s">
        <v>443</v>
      </c>
      <c r="G127" s="46"/>
      <c r="H127" s="26" t="s">
        <v>638</v>
      </c>
      <c r="I127" s="7" t="s">
        <v>469</v>
      </c>
      <c r="J127" s="8" t="s">
        <v>200</v>
      </c>
      <c r="K127" s="9" t="s">
        <v>931</v>
      </c>
      <c r="L127" s="270" t="s">
        <v>460</v>
      </c>
      <c r="M127" s="46"/>
    </row>
    <row r="128" spans="1:13" s="3" customFormat="1">
      <c r="A128" s="46"/>
      <c r="B128" s="6" t="s">
        <v>639</v>
      </c>
      <c r="C128" s="7" t="s">
        <v>3992</v>
      </c>
      <c r="D128" s="8" t="s">
        <v>1173</v>
      </c>
      <c r="E128" s="9" t="s">
        <v>931</v>
      </c>
      <c r="F128" s="266" t="s">
        <v>403</v>
      </c>
      <c r="G128" s="46"/>
      <c r="H128" s="26" t="s">
        <v>639</v>
      </c>
      <c r="I128" s="7" t="s">
        <v>828</v>
      </c>
      <c r="J128" s="8" t="s">
        <v>216</v>
      </c>
      <c r="K128" s="9" t="s">
        <v>631</v>
      </c>
      <c r="L128" s="270" t="s">
        <v>462</v>
      </c>
      <c r="M128" s="46"/>
    </row>
    <row r="129" spans="1:13" s="3" customFormat="1">
      <c r="A129" s="46"/>
      <c r="B129" s="6" t="s">
        <v>640</v>
      </c>
      <c r="C129" s="7" t="s">
        <v>978</v>
      </c>
      <c r="D129" s="8" t="s">
        <v>444</v>
      </c>
      <c r="E129" s="9" t="s">
        <v>753</v>
      </c>
      <c r="F129" s="266" t="s">
        <v>445</v>
      </c>
      <c r="G129" s="46"/>
      <c r="H129" s="26" t="s">
        <v>640</v>
      </c>
      <c r="I129" s="7" t="s">
        <v>470</v>
      </c>
      <c r="J129" s="8" t="s">
        <v>118</v>
      </c>
      <c r="K129" s="9" t="s">
        <v>931</v>
      </c>
      <c r="L129" s="270" t="s">
        <v>193</v>
      </c>
      <c r="M129" s="46"/>
    </row>
    <row r="130" spans="1:13" s="3" customFormat="1">
      <c r="A130" s="46"/>
      <c r="B130" s="6" t="s">
        <v>641</v>
      </c>
      <c r="C130" s="7" t="s">
        <v>1317</v>
      </c>
      <c r="D130" s="8" t="s">
        <v>4004</v>
      </c>
      <c r="E130" s="9" t="s">
        <v>931</v>
      </c>
      <c r="F130" s="266" t="s">
        <v>446</v>
      </c>
      <c r="G130" s="46"/>
      <c r="H130" s="26" t="s">
        <v>641</v>
      </c>
      <c r="I130" s="7" t="s">
        <v>859</v>
      </c>
      <c r="J130" s="8" t="s">
        <v>1513</v>
      </c>
      <c r="K130" s="9" t="s">
        <v>659</v>
      </c>
      <c r="L130" s="270" t="s">
        <v>471</v>
      </c>
      <c r="M130" s="46"/>
    </row>
    <row r="131" spans="1:13" s="3" customFormat="1">
      <c r="A131" s="46"/>
      <c r="B131" s="6" t="s">
        <v>642</v>
      </c>
      <c r="C131" s="7" t="s">
        <v>682</v>
      </c>
      <c r="D131" s="8" t="s">
        <v>2378</v>
      </c>
      <c r="E131" s="9" t="s">
        <v>631</v>
      </c>
      <c r="F131" s="266" t="s">
        <v>120</v>
      </c>
      <c r="G131" s="46"/>
      <c r="H131" s="26" t="s">
        <v>642</v>
      </c>
      <c r="I131" s="7" t="s">
        <v>744</v>
      </c>
      <c r="J131" s="8" t="s">
        <v>2414</v>
      </c>
      <c r="K131" s="9" t="s">
        <v>631</v>
      </c>
      <c r="L131" s="270" t="s">
        <v>472</v>
      </c>
      <c r="M131" s="46"/>
    </row>
    <row r="132" spans="1:13" s="3" customFormat="1">
      <c r="A132" s="46"/>
      <c r="B132" s="6" t="s">
        <v>643</v>
      </c>
      <c r="C132" s="7" t="s">
        <v>1498</v>
      </c>
      <c r="D132" s="8" t="s">
        <v>1480</v>
      </c>
      <c r="E132" s="9" t="s">
        <v>631</v>
      </c>
      <c r="F132" s="266" t="s">
        <v>447</v>
      </c>
      <c r="G132" s="46"/>
      <c r="H132" s="26" t="s">
        <v>643</v>
      </c>
      <c r="I132" s="7" t="s">
        <v>666</v>
      </c>
      <c r="J132" s="8" t="s">
        <v>2407</v>
      </c>
      <c r="K132" s="9" t="s">
        <v>665</v>
      </c>
      <c r="L132" s="270" t="s">
        <v>425</v>
      </c>
      <c r="M132" s="46"/>
    </row>
    <row r="133" spans="1:13" s="3" customFormat="1">
      <c r="A133" s="46"/>
      <c r="B133" s="6" t="s">
        <v>644</v>
      </c>
      <c r="C133" s="7" t="s">
        <v>747</v>
      </c>
      <c r="D133" s="8" t="s">
        <v>2379</v>
      </c>
      <c r="E133" s="9" t="s">
        <v>802</v>
      </c>
      <c r="F133" s="266" t="s">
        <v>448</v>
      </c>
      <c r="G133" s="46"/>
      <c r="H133" s="26" t="s">
        <v>644</v>
      </c>
      <c r="I133" s="7" t="s">
        <v>703</v>
      </c>
      <c r="J133" s="8" t="s">
        <v>473</v>
      </c>
      <c r="K133" s="9" t="s">
        <v>931</v>
      </c>
      <c r="L133" s="270" t="s">
        <v>474</v>
      </c>
      <c r="M133" s="46"/>
    </row>
    <row r="134" spans="1:13" s="3" customFormat="1">
      <c r="A134" s="46"/>
      <c r="B134" s="6" t="s">
        <v>645</v>
      </c>
      <c r="C134" s="7" t="s">
        <v>680</v>
      </c>
      <c r="D134" s="8" t="s">
        <v>691</v>
      </c>
      <c r="E134" s="9" t="s">
        <v>631</v>
      </c>
      <c r="F134" s="266" t="s">
        <v>449</v>
      </c>
      <c r="G134" s="46"/>
      <c r="H134" s="26" t="s">
        <v>645</v>
      </c>
      <c r="I134" s="7" t="s">
        <v>475</v>
      </c>
      <c r="J134" s="8" t="s">
        <v>476</v>
      </c>
      <c r="K134" s="9" t="s">
        <v>753</v>
      </c>
      <c r="L134" s="270" t="s">
        <v>427</v>
      </c>
      <c r="M134" s="46"/>
    </row>
    <row r="135" spans="1:13" s="3" customFormat="1">
      <c r="A135" s="46"/>
      <c r="B135" s="6" t="s">
        <v>648</v>
      </c>
      <c r="C135" s="7" t="s">
        <v>1358</v>
      </c>
      <c r="D135" s="8" t="s">
        <v>450</v>
      </c>
      <c r="E135" s="9" t="s">
        <v>753</v>
      </c>
      <c r="F135" s="266" t="s">
        <v>451</v>
      </c>
      <c r="G135" s="46"/>
      <c r="H135" s="26" t="s">
        <v>648</v>
      </c>
      <c r="I135" s="7" t="s">
        <v>785</v>
      </c>
      <c r="J135" s="8" t="s">
        <v>964</v>
      </c>
      <c r="K135" s="9" t="s">
        <v>631</v>
      </c>
      <c r="L135" s="270" t="s">
        <v>477</v>
      </c>
      <c r="M135" s="46"/>
    </row>
    <row r="136" spans="1:13" s="3" customFormat="1">
      <c r="A136" s="46"/>
      <c r="B136" s="6" t="s">
        <v>649</v>
      </c>
      <c r="C136" s="7" t="s">
        <v>1095</v>
      </c>
      <c r="D136" s="8" t="s">
        <v>1198</v>
      </c>
      <c r="E136" s="9" t="s">
        <v>931</v>
      </c>
      <c r="F136" s="266" t="s">
        <v>157</v>
      </c>
      <c r="G136" s="46"/>
      <c r="H136" s="26" t="s">
        <v>649</v>
      </c>
      <c r="I136" s="7" t="s">
        <v>478</v>
      </c>
      <c r="J136" s="8" t="s">
        <v>1265</v>
      </c>
      <c r="K136" s="9" t="s">
        <v>753</v>
      </c>
      <c r="L136" s="270" t="s">
        <v>138</v>
      </c>
      <c r="M136" s="46"/>
    </row>
    <row r="137" spans="1:13" s="3" customFormat="1">
      <c r="A137" s="46"/>
      <c r="B137" s="6" t="s">
        <v>650</v>
      </c>
      <c r="C137" s="7" t="s">
        <v>1311</v>
      </c>
      <c r="D137" s="8" t="s">
        <v>452</v>
      </c>
      <c r="E137" s="9" t="s">
        <v>679</v>
      </c>
      <c r="F137" s="266" t="s">
        <v>408</v>
      </c>
      <c r="G137" s="46"/>
      <c r="H137" s="26" t="s">
        <v>650</v>
      </c>
      <c r="I137" s="7" t="s">
        <v>1333</v>
      </c>
      <c r="J137" s="8" t="s">
        <v>118</v>
      </c>
      <c r="K137" s="9" t="s">
        <v>932</v>
      </c>
      <c r="L137" s="270" t="s">
        <v>479</v>
      </c>
      <c r="M137" s="46"/>
    </row>
    <row r="138" spans="1:13" s="3" customFormat="1">
      <c r="A138" s="46"/>
      <c r="B138" s="6" t="s">
        <v>651</v>
      </c>
      <c r="C138" s="7" t="s">
        <v>759</v>
      </c>
      <c r="D138" s="8" t="s">
        <v>453</v>
      </c>
      <c r="E138" s="9" t="s">
        <v>753</v>
      </c>
      <c r="F138" s="266" t="s">
        <v>454</v>
      </c>
      <c r="G138" s="46"/>
      <c r="H138" s="26" t="s">
        <v>651</v>
      </c>
      <c r="I138" s="7" t="s">
        <v>1062</v>
      </c>
      <c r="J138" s="8" t="s">
        <v>1091</v>
      </c>
      <c r="K138" s="9" t="s">
        <v>631</v>
      </c>
      <c r="L138" s="270" t="s">
        <v>2503</v>
      </c>
      <c r="M138" s="46"/>
    </row>
    <row r="139" spans="1:13" s="3" customFormat="1">
      <c r="A139" s="46"/>
      <c r="B139" s="6" t="s">
        <v>652</v>
      </c>
      <c r="C139" s="7" t="s">
        <v>455</v>
      </c>
      <c r="D139" s="8" t="s">
        <v>2200</v>
      </c>
      <c r="E139" s="9" t="s">
        <v>659</v>
      </c>
      <c r="F139" s="266" t="s">
        <v>409</v>
      </c>
      <c r="G139" s="46"/>
      <c r="H139" s="26" t="s">
        <v>652</v>
      </c>
      <c r="I139" s="7" t="s">
        <v>963</v>
      </c>
      <c r="J139" s="8" t="s">
        <v>1543</v>
      </c>
      <c r="K139" s="9" t="s">
        <v>671</v>
      </c>
      <c r="L139" s="270" t="s">
        <v>480</v>
      </c>
      <c r="M139" s="46"/>
    </row>
    <row r="140" spans="1:13" s="3" customFormat="1">
      <c r="A140" s="46"/>
      <c r="B140" s="6" t="s">
        <v>653</v>
      </c>
      <c r="C140" s="52" t="s">
        <v>1166</v>
      </c>
      <c r="D140" s="56" t="s">
        <v>4002</v>
      </c>
      <c r="E140" s="9" t="s">
        <v>931</v>
      </c>
      <c r="F140" s="381" t="s">
        <v>456</v>
      </c>
      <c r="G140" s="46"/>
      <c r="H140" s="26"/>
      <c r="I140" s="52"/>
      <c r="J140" s="56"/>
      <c r="K140" s="54"/>
      <c r="L140" s="270"/>
      <c r="M140" s="46"/>
    </row>
    <row r="141" spans="1:13" s="3" customFormat="1">
      <c r="A141" s="46"/>
      <c r="B141" s="6" t="s">
        <v>901</v>
      </c>
      <c r="C141" s="52" t="s">
        <v>978</v>
      </c>
      <c r="D141" s="56" t="s">
        <v>457</v>
      </c>
      <c r="E141" s="54" t="s">
        <v>679</v>
      </c>
      <c r="F141" s="381" t="s">
        <v>411</v>
      </c>
      <c r="G141" s="46"/>
      <c r="H141" s="26"/>
      <c r="I141" s="52"/>
      <c r="J141" s="56"/>
      <c r="K141" s="54"/>
      <c r="L141" s="382"/>
      <c r="M141" s="46"/>
    </row>
    <row r="142" spans="1:13" s="3" customFormat="1">
      <c r="A142" s="46"/>
      <c r="B142" s="6" t="s">
        <v>902</v>
      </c>
      <c r="C142" s="52" t="s">
        <v>398</v>
      </c>
      <c r="D142" s="56" t="s">
        <v>1198</v>
      </c>
      <c r="E142" s="9" t="s">
        <v>931</v>
      </c>
      <c r="F142" s="381" t="s">
        <v>458</v>
      </c>
      <c r="G142" s="46"/>
      <c r="H142" s="26"/>
      <c r="I142" s="52"/>
      <c r="J142" s="56"/>
      <c r="K142" s="54"/>
      <c r="L142" s="382"/>
      <c r="M142" s="46"/>
    </row>
    <row r="143" spans="1:13" s="3" customFormat="1">
      <c r="A143" s="46"/>
      <c r="B143" s="6" t="s">
        <v>903</v>
      </c>
      <c r="C143" s="52" t="s">
        <v>1218</v>
      </c>
      <c r="D143" s="56" t="s">
        <v>4005</v>
      </c>
      <c r="E143" s="9" t="s">
        <v>931</v>
      </c>
      <c r="F143" s="381" t="s">
        <v>459</v>
      </c>
      <c r="G143" s="46"/>
      <c r="H143" s="26"/>
      <c r="I143" s="52"/>
      <c r="J143" s="56"/>
      <c r="K143" s="9"/>
      <c r="L143" s="382"/>
      <c r="M143" s="46"/>
    </row>
    <row r="144" spans="1:13" s="3" customFormat="1">
      <c r="A144" s="46"/>
      <c r="B144" s="6" t="s">
        <v>904</v>
      </c>
      <c r="C144" s="52" t="s">
        <v>1315</v>
      </c>
      <c r="D144" s="56" t="s">
        <v>58</v>
      </c>
      <c r="E144" s="9" t="s">
        <v>659</v>
      </c>
      <c r="F144" s="381" t="s">
        <v>460</v>
      </c>
      <c r="G144" s="46"/>
      <c r="H144" s="26"/>
      <c r="I144" s="52"/>
      <c r="J144" s="56"/>
      <c r="K144" s="9"/>
      <c r="L144" s="382"/>
      <c r="M144" s="46"/>
    </row>
    <row r="145" spans="1:13" s="3" customFormat="1">
      <c r="A145" s="46"/>
      <c r="B145" s="6" t="s">
        <v>905</v>
      </c>
      <c r="C145" s="52" t="s">
        <v>923</v>
      </c>
      <c r="D145" s="56" t="s">
        <v>461</v>
      </c>
      <c r="E145" s="9" t="s">
        <v>753</v>
      </c>
      <c r="F145" s="381" t="s">
        <v>2462</v>
      </c>
      <c r="G145" s="46"/>
      <c r="H145" s="26"/>
      <c r="I145" s="52"/>
      <c r="J145" s="56"/>
      <c r="K145" s="54"/>
      <c r="L145" s="382"/>
      <c r="M145" s="46"/>
    </row>
    <row r="146" spans="1:13" s="3" customFormat="1">
      <c r="A146" s="46"/>
      <c r="B146" s="6" t="s">
        <v>1126</v>
      </c>
      <c r="C146" s="52" t="s">
        <v>1210</v>
      </c>
      <c r="D146" s="56" t="s">
        <v>3995</v>
      </c>
      <c r="E146" s="9" t="s">
        <v>931</v>
      </c>
      <c r="F146" s="381" t="s">
        <v>462</v>
      </c>
      <c r="G146" s="46"/>
      <c r="H146" s="26"/>
      <c r="I146" s="52"/>
      <c r="J146" s="56"/>
      <c r="K146" s="54"/>
      <c r="L146" s="382"/>
      <c r="M146" s="46"/>
    </row>
    <row r="147" spans="1:13" s="3" customFormat="1">
      <c r="A147" s="46"/>
      <c r="B147" s="6" t="s">
        <v>1127</v>
      </c>
      <c r="C147" s="52" t="s">
        <v>463</v>
      </c>
      <c r="D147" s="56" t="s">
        <v>168</v>
      </c>
      <c r="E147" s="54" t="s">
        <v>932</v>
      </c>
      <c r="F147" s="381" t="s">
        <v>421</v>
      </c>
      <c r="G147" s="46"/>
      <c r="H147" s="26"/>
      <c r="I147" s="52"/>
      <c r="J147" s="56"/>
      <c r="K147" s="54"/>
      <c r="L147" s="382"/>
      <c r="M147" s="46"/>
    </row>
    <row r="148" spans="1:13" s="3" customFormat="1">
      <c r="A148" s="46"/>
      <c r="B148" s="6" t="s">
        <v>1128</v>
      </c>
      <c r="C148" s="52" t="s">
        <v>978</v>
      </c>
      <c r="D148" s="56" t="s">
        <v>464</v>
      </c>
      <c r="E148" s="54" t="s">
        <v>753</v>
      </c>
      <c r="F148" s="381" t="s">
        <v>193</v>
      </c>
      <c r="G148" s="46"/>
      <c r="H148" s="26"/>
      <c r="I148" s="52"/>
      <c r="J148" s="56"/>
      <c r="K148" s="9"/>
      <c r="L148" s="382"/>
      <c r="M148" s="46"/>
    </row>
    <row r="149" spans="1:13" s="3" customFormat="1" ht="12.75" thickBot="1">
      <c r="A149" s="46"/>
      <c r="B149" s="6" t="s">
        <v>1129</v>
      </c>
      <c r="C149" s="52" t="s">
        <v>465</v>
      </c>
      <c r="D149" s="56" t="s">
        <v>965</v>
      </c>
      <c r="E149" s="54" t="s">
        <v>631</v>
      </c>
      <c r="F149" s="381" t="s">
        <v>466</v>
      </c>
      <c r="G149" s="46"/>
      <c r="H149" s="26"/>
      <c r="I149" s="52"/>
      <c r="J149" s="56"/>
      <c r="K149" s="54"/>
      <c r="L149" s="382"/>
      <c r="M149" s="46"/>
    </row>
    <row r="150" spans="1:13" s="3" customFormat="1" ht="12.75" hidden="1">
      <c r="A150" s="46"/>
      <c r="B150" s="6"/>
      <c r="C150" s="52"/>
      <c r="D150" s="241"/>
      <c r="E150" s="54"/>
      <c r="F150" s="228"/>
      <c r="G150" s="46"/>
      <c r="H150" s="26"/>
      <c r="I150" s="52"/>
      <c r="J150" s="56"/>
      <c r="K150" s="54"/>
      <c r="L150" s="239"/>
      <c r="M150" s="46"/>
    </row>
    <row r="151" spans="1:13" s="3" customFormat="1" ht="12.75" hidden="1">
      <c r="A151" s="46"/>
      <c r="B151" s="6"/>
      <c r="C151" s="52"/>
      <c r="D151" s="241"/>
      <c r="E151" s="54"/>
      <c r="F151" s="228"/>
      <c r="G151" s="46"/>
      <c r="H151" s="26"/>
      <c r="I151" s="52"/>
      <c r="J151" s="56"/>
      <c r="K151" s="9"/>
      <c r="L151" s="239"/>
      <c r="M151" s="46"/>
    </row>
    <row r="152" spans="1:13" s="3" customFormat="1" ht="12.75" hidden="1">
      <c r="A152" s="46"/>
      <c r="B152" s="6"/>
      <c r="C152" s="52"/>
      <c r="D152" s="241"/>
      <c r="E152" s="54"/>
      <c r="F152" s="228"/>
      <c r="G152" s="46"/>
      <c r="H152" s="26"/>
      <c r="I152" s="52"/>
      <c r="J152" s="56"/>
      <c r="K152" s="9"/>
      <c r="L152" s="239"/>
      <c r="M152" s="46"/>
    </row>
    <row r="153" spans="1:13" s="3" customFormat="1" ht="12.75" hidden="1">
      <c r="A153" s="46"/>
      <c r="B153" s="6"/>
      <c r="C153" s="52"/>
      <c r="D153" s="241"/>
      <c r="E153" s="54"/>
      <c r="F153" s="228"/>
      <c r="G153" s="46"/>
      <c r="H153" s="26"/>
      <c r="I153" s="52"/>
      <c r="J153" s="56"/>
      <c r="K153" s="54"/>
      <c r="L153" s="239"/>
      <c r="M153" s="46"/>
    </row>
    <row r="154" spans="1:13" s="3" customFormat="1" ht="12.75" hidden="1">
      <c r="A154" s="46"/>
      <c r="B154" s="6"/>
      <c r="C154" s="52"/>
      <c r="D154" s="241"/>
      <c r="E154" s="54"/>
      <c r="F154" s="228"/>
      <c r="G154" s="46"/>
      <c r="H154" s="26"/>
      <c r="I154" s="52"/>
      <c r="J154" s="56"/>
      <c r="K154" s="9"/>
      <c r="L154" s="239"/>
      <c r="M154" s="46"/>
    </row>
    <row r="155" spans="1:13" s="3" customFormat="1" ht="12.75" hidden="1">
      <c r="A155" s="46"/>
      <c r="B155" s="6"/>
      <c r="C155" s="52"/>
      <c r="D155" s="241"/>
      <c r="E155" s="54"/>
      <c r="F155" s="228"/>
      <c r="G155" s="46"/>
      <c r="H155" s="26"/>
      <c r="I155" s="52"/>
      <c r="J155" s="56"/>
      <c r="K155" s="9"/>
      <c r="L155" s="239"/>
      <c r="M155" s="46"/>
    </row>
    <row r="156" spans="1:13" s="3" customFormat="1" ht="12.75" hidden="1">
      <c r="A156" s="46"/>
      <c r="B156" s="6"/>
      <c r="C156" s="52"/>
      <c r="D156" s="241"/>
      <c r="E156" s="54"/>
      <c r="F156" s="228"/>
      <c r="G156" s="46"/>
      <c r="H156" s="26"/>
      <c r="I156" s="52"/>
      <c r="J156" s="56"/>
      <c r="K156" s="54"/>
      <c r="L156" s="239"/>
      <c r="M156" s="46"/>
    </row>
    <row r="157" spans="1:13" s="3" customFormat="1" ht="12.75" hidden="1">
      <c r="A157" s="46"/>
      <c r="B157" s="6"/>
      <c r="C157" s="52"/>
      <c r="D157" s="241"/>
      <c r="E157" s="54"/>
      <c r="F157" s="228"/>
      <c r="G157" s="46"/>
      <c r="H157" s="26"/>
      <c r="I157" s="52"/>
      <c r="J157" s="56"/>
      <c r="K157" s="54"/>
      <c r="L157" s="239"/>
      <c r="M157" s="46"/>
    </row>
    <row r="158" spans="1:13" s="3" customFormat="1" ht="12.75" hidden="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893" t="s">
        <v>771</v>
      </c>
      <c r="C161" s="893"/>
      <c r="D161" s="35"/>
      <c r="E161" s="193" t="s">
        <v>715</v>
      </c>
      <c r="F161" s="902" t="s">
        <v>1650</v>
      </c>
      <c r="G161" s="902"/>
      <c r="H161" s="902"/>
      <c r="I161" s="902"/>
      <c r="J161" s="35"/>
      <c r="K161" s="893" t="s">
        <v>900</v>
      </c>
      <c r="L161" s="893"/>
      <c r="M161" s="35"/>
    </row>
    <row r="162" spans="1:13" ht="5.25" customHeight="1" thickTop="1" thickBot="1">
      <c r="A162" s="35"/>
      <c r="B162" s="894" t="s">
        <v>623</v>
      </c>
      <c r="C162" s="895"/>
      <c r="D162" s="43"/>
      <c r="E162" s="44"/>
      <c r="F162" s="44"/>
      <c r="G162" s="35"/>
      <c r="H162" s="898" t="s">
        <v>654</v>
      </c>
      <c r="I162" s="899"/>
      <c r="J162" s="45"/>
      <c r="K162" s="45"/>
      <c r="L162" s="45"/>
      <c r="M162" s="35"/>
    </row>
    <row r="163" spans="1:13" s="3" customFormat="1" ht="16.5" thickTop="1" thickBot="1">
      <c r="A163" s="46"/>
      <c r="B163" s="896"/>
      <c r="C163" s="897"/>
      <c r="D163" s="14"/>
      <c r="E163" s="12" t="s">
        <v>647</v>
      </c>
      <c r="F163" s="13">
        <f>COUNTA(D165:D186)</f>
        <v>20</v>
      </c>
      <c r="G163" s="46"/>
      <c r="H163" s="900"/>
      <c r="I163" s="901"/>
      <c r="J163" s="32"/>
      <c r="K163" s="33" t="s">
        <v>647</v>
      </c>
      <c r="L163" s="34">
        <f>COUNTA(J165:J186)</f>
        <v>13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696</v>
      </c>
      <c r="D165" s="84" t="s">
        <v>1484</v>
      </c>
      <c r="E165" s="85" t="s">
        <v>753</v>
      </c>
      <c r="F165" s="263" t="s">
        <v>416</v>
      </c>
      <c r="G165" s="46"/>
      <c r="H165" s="100" t="s">
        <v>632</v>
      </c>
      <c r="I165" s="83" t="s">
        <v>1147</v>
      </c>
      <c r="J165" s="84" t="s">
        <v>498</v>
      </c>
      <c r="K165" s="85" t="s">
        <v>753</v>
      </c>
      <c r="L165" s="267" t="s">
        <v>437</v>
      </c>
      <c r="M165" s="46"/>
    </row>
    <row r="166" spans="1:13" s="3" customFormat="1">
      <c r="A166" s="46"/>
      <c r="B166" s="87" t="s">
        <v>633</v>
      </c>
      <c r="C166" s="88" t="s">
        <v>661</v>
      </c>
      <c r="D166" s="89" t="s">
        <v>1531</v>
      </c>
      <c r="E166" s="90" t="s">
        <v>659</v>
      </c>
      <c r="F166" s="264" t="s">
        <v>418</v>
      </c>
      <c r="G166" s="46"/>
      <c r="H166" s="102" t="s">
        <v>633</v>
      </c>
      <c r="I166" s="88" t="s">
        <v>669</v>
      </c>
      <c r="J166" s="89" t="s">
        <v>1306</v>
      </c>
      <c r="K166" s="90" t="s">
        <v>1675</v>
      </c>
      <c r="L166" s="268" t="s">
        <v>499</v>
      </c>
      <c r="M166" s="46"/>
    </row>
    <row r="167" spans="1:13" s="3" customFormat="1">
      <c r="A167" s="46"/>
      <c r="B167" s="92" t="s">
        <v>634</v>
      </c>
      <c r="C167" s="93" t="s">
        <v>2444</v>
      </c>
      <c r="D167" s="94" t="s">
        <v>2445</v>
      </c>
      <c r="E167" s="95" t="s">
        <v>753</v>
      </c>
      <c r="F167" s="265" t="s">
        <v>481</v>
      </c>
      <c r="G167" s="46"/>
      <c r="H167" s="104" t="s">
        <v>634</v>
      </c>
      <c r="I167" s="93" t="s">
        <v>818</v>
      </c>
      <c r="J167" s="94" t="s">
        <v>182</v>
      </c>
      <c r="K167" s="95" t="s">
        <v>753</v>
      </c>
      <c r="L167" s="269" t="s">
        <v>500</v>
      </c>
      <c r="M167" s="46"/>
    </row>
    <row r="168" spans="1:13" s="3" customFormat="1">
      <c r="A168" s="46"/>
      <c r="B168" s="6" t="s">
        <v>635</v>
      </c>
      <c r="C168" s="7" t="s">
        <v>1196</v>
      </c>
      <c r="D168" s="8" t="s">
        <v>1217</v>
      </c>
      <c r="E168" s="9" t="s">
        <v>931</v>
      </c>
      <c r="F168" s="266" t="s">
        <v>231</v>
      </c>
      <c r="G168" s="46"/>
      <c r="H168" s="26" t="s">
        <v>635</v>
      </c>
      <c r="I168" s="7" t="s">
        <v>1116</v>
      </c>
      <c r="J168" s="8" t="s">
        <v>814</v>
      </c>
      <c r="K168" s="9" t="s">
        <v>659</v>
      </c>
      <c r="L168" s="270" t="s">
        <v>501</v>
      </c>
      <c r="M168" s="46"/>
    </row>
    <row r="169" spans="1:13" s="3" customFormat="1">
      <c r="A169" s="46"/>
      <c r="B169" s="6" t="s">
        <v>636</v>
      </c>
      <c r="C169" s="7" t="s">
        <v>974</v>
      </c>
      <c r="D169" s="8" t="s">
        <v>1173</v>
      </c>
      <c r="E169" s="9" t="s">
        <v>931</v>
      </c>
      <c r="F169" s="266" t="s">
        <v>482</v>
      </c>
      <c r="G169" s="46"/>
      <c r="H169" s="26" t="s">
        <v>636</v>
      </c>
      <c r="I169" s="7" t="s">
        <v>1393</v>
      </c>
      <c r="J169" s="8" t="s">
        <v>850</v>
      </c>
      <c r="K169" s="9" t="s">
        <v>931</v>
      </c>
      <c r="L169" s="270" t="s">
        <v>502</v>
      </c>
      <c r="M169" s="46"/>
    </row>
    <row r="170" spans="1:13" s="3" customFormat="1">
      <c r="A170" s="46"/>
      <c r="B170" s="6" t="s">
        <v>637</v>
      </c>
      <c r="C170" s="7" t="s">
        <v>1521</v>
      </c>
      <c r="D170" s="8" t="s">
        <v>1198</v>
      </c>
      <c r="E170" s="9" t="s">
        <v>931</v>
      </c>
      <c r="F170" s="266" t="s">
        <v>199</v>
      </c>
      <c r="G170" s="46"/>
      <c r="H170" s="26" t="s">
        <v>637</v>
      </c>
      <c r="I170" s="7" t="s">
        <v>785</v>
      </c>
      <c r="J170" s="8" t="s">
        <v>1541</v>
      </c>
      <c r="K170" s="9" t="s">
        <v>753</v>
      </c>
      <c r="L170" s="270" t="s">
        <v>503</v>
      </c>
      <c r="M170" s="46"/>
    </row>
    <row r="171" spans="1:13" s="3" customFormat="1">
      <c r="A171" s="46"/>
      <c r="B171" s="6" t="s">
        <v>638</v>
      </c>
      <c r="C171" s="7" t="s">
        <v>1336</v>
      </c>
      <c r="D171" s="8" t="s">
        <v>1337</v>
      </c>
      <c r="E171" s="9" t="s">
        <v>753</v>
      </c>
      <c r="F171" s="266" t="s">
        <v>134</v>
      </c>
      <c r="G171" s="46"/>
      <c r="H171" s="26" t="s">
        <v>638</v>
      </c>
      <c r="I171" s="7" t="s">
        <v>701</v>
      </c>
      <c r="J171" s="8" t="s">
        <v>2507</v>
      </c>
      <c r="K171" s="9" t="s">
        <v>753</v>
      </c>
      <c r="L171" s="270" t="s">
        <v>504</v>
      </c>
      <c r="M171" s="46"/>
    </row>
    <row r="172" spans="1:13" s="3" customFormat="1">
      <c r="A172" s="46"/>
      <c r="B172" s="6" t="s">
        <v>639</v>
      </c>
      <c r="C172" s="7" t="s">
        <v>689</v>
      </c>
      <c r="D172" s="8" t="s">
        <v>483</v>
      </c>
      <c r="E172" s="9" t="s">
        <v>753</v>
      </c>
      <c r="F172" s="266" t="s">
        <v>484</v>
      </c>
      <c r="G172" s="46"/>
      <c r="H172" s="26" t="s">
        <v>639</v>
      </c>
      <c r="I172" s="7" t="s">
        <v>1544</v>
      </c>
      <c r="J172" s="8" t="s">
        <v>1545</v>
      </c>
      <c r="K172" s="9" t="s">
        <v>931</v>
      </c>
      <c r="L172" s="270" t="s">
        <v>505</v>
      </c>
      <c r="M172" s="46"/>
    </row>
    <row r="173" spans="1:13" s="3" customFormat="1">
      <c r="A173" s="46"/>
      <c r="B173" s="6" t="s">
        <v>640</v>
      </c>
      <c r="C173" s="7" t="s">
        <v>655</v>
      </c>
      <c r="D173" s="8" t="s">
        <v>2448</v>
      </c>
      <c r="E173" s="9" t="s">
        <v>753</v>
      </c>
      <c r="F173" s="266" t="s">
        <v>429</v>
      </c>
      <c r="G173" s="46"/>
      <c r="H173" s="26" t="s">
        <v>640</v>
      </c>
      <c r="I173" s="7" t="s">
        <v>793</v>
      </c>
      <c r="J173" s="8" t="s">
        <v>506</v>
      </c>
      <c r="K173" s="9" t="s">
        <v>931</v>
      </c>
      <c r="L173" s="270" t="s">
        <v>507</v>
      </c>
      <c r="M173" s="46"/>
    </row>
    <row r="174" spans="1:13" s="3" customFormat="1">
      <c r="A174" s="46"/>
      <c r="B174" s="6" t="s">
        <v>641</v>
      </c>
      <c r="C174" s="7" t="s">
        <v>485</v>
      </c>
      <c r="D174" s="8" t="s">
        <v>486</v>
      </c>
      <c r="E174" s="9" t="s">
        <v>753</v>
      </c>
      <c r="F174" s="266" t="s">
        <v>2470</v>
      </c>
      <c r="G174" s="46"/>
      <c r="H174" s="26" t="s">
        <v>641</v>
      </c>
      <c r="I174" s="7" t="s">
        <v>1544</v>
      </c>
      <c r="J174" s="8" t="s">
        <v>841</v>
      </c>
      <c r="K174" s="9" t="s">
        <v>931</v>
      </c>
      <c r="L174" s="270" t="s">
        <v>508</v>
      </c>
      <c r="M174" s="46"/>
    </row>
    <row r="175" spans="1:13" s="3" customFormat="1">
      <c r="A175" s="46"/>
      <c r="B175" s="6" t="s">
        <v>642</v>
      </c>
      <c r="C175" s="7" t="s">
        <v>755</v>
      </c>
      <c r="D175" s="8" t="s">
        <v>1534</v>
      </c>
      <c r="E175" s="9" t="s">
        <v>753</v>
      </c>
      <c r="F175" s="266" t="s">
        <v>215</v>
      </c>
      <c r="G175" s="46"/>
      <c r="H175" s="26" t="s">
        <v>642</v>
      </c>
      <c r="I175" s="7" t="s">
        <v>666</v>
      </c>
      <c r="J175" s="8" t="s">
        <v>792</v>
      </c>
      <c r="K175" s="9" t="s">
        <v>1675</v>
      </c>
      <c r="L175" s="270" t="s">
        <v>509</v>
      </c>
      <c r="M175" s="46"/>
    </row>
    <row r="176" spans="1:13" s="3" customFormat="1" ht="12" customHeight="1">
      <c r="A176" s="46"/>
      <c r="B176" s="6" t="s">
        <v>643</v>
      </c>
      <c r="C176" s="7" t="s">
        <v>677</v>
      </c>
      <c r="D176" s="8" t="s">
        <v>1165</v>
      </c>
      <c r="E176" s="9" t="s">
        <v>931</v>
      </c>
      <c r="F176" s="266" t="s">
        <v>488</v>
      </c>
      <c r="G176" s="46"/>
      <c r="H176" s="26" t="s">
        <v>643</v>
      </c>
      <c r="I176" s="7" t="s">
        <v>963</v>
      </c>
      <c r="J176" s="8" t="s">
        <v>510</v>
      </c>
      <c r="K176" s="9" t="s">
        <v>1601</v>
      </c>
      <c r="L176" s="270" t="s">
        <v>511</v>
      </c>
      <c r="M176" s="46"/>
    </row>
    <row r="177" spans="1:13" s="3" customFormat="1">
      <c r="A177" s="46"/>
      <c r="B177" s="6" t="s">
        <v>644</v>
      </c>
      <c r="C177" s="7" t="s">
        <v>698</v>
      </c>
      <c r="D177" s="8" t="s">
        <v>2447</v>
      </c>
      <c r="E177" s="9" t="s">
        <v>753</v>
      </c>
      <c r="F177" s="266" t="s">
        <v>431</v>
      </c>
      <c r="G177" s="46"/>
      <c r="H177" s="26" t="s">
        <v>644</v>
      </c>
      <c r="I177" s="7" t="s">
        <v>1035</v>
      </c>
      <c r="J177" s="8" t="s">
        <v>512</v>
      </c>
      <c r="K177" s="9" t="s">
        <v>1601</v>
      </c>
      <c r="L177" s="270" t="s">
        <v>513</v>
      </c>
      <c r="M177" s="46"/>
    </row>
    <row r="178" spans="1:13" s="3" customFormat="1">
      <c r="A178" s="46"/>
      <c r="B178" s="6" t="s">
        <v>645</v>
      </c>
      <c r="C178" s="7" t="s">
        <v>489</v>
      </c>
      <c r="D178" s="8" t="s">
        <v>1251</v>
      </c>
      <c r="E178" s="9" t="s">
        <v>753</v>
      </c>
      <c r="F178" s="266" t="s">
        <v>233</v>
      </c>
      <c r="G178" s="46"/>
      <c r="H178" s="26"/>
      <c r="I178" s="7"/>
      <c r="J178" s="8"/>
      <c r="K178" s="9"/>
      <c r="L178" s="270"/>
      <c r="M178" s="46"/>
    </row>
    <row r="179" spans="1:13" s="3" customFormat="1">
      <c r="A179" s="46"/>
      <c r="B179" s="6" t="s">
        <v>648</v>
      </c>
      <c r="C179" s="7" t="s">
        <v>490</v>
      </c>
      <c r="D179" s="8" t="s">
        <v>486</v>
      </c>
      <c r="E179" s="9" t="s">
        <v>753</v>
      </c>
      <c r="F179" s="266" t="s">
        <v>491</v>
      </c>
      <c r="G179" s="46"/>
      <c r="H179" s="26"/>
      <c r="I179" s="7"/>
      <c r="J179" s="8"/>
      <c r="K179" s="9"/>
      <c r="L179" s="270"/>
      <c r="M179" s="46"/>
    </row>
    <row r="180" spans="1:13" s="3" customFormat="1">
      <c r="A180" s="46"/>
      <c r="B180" s="6" t="s">
        <v>649</v>
      </c>
      <c r="C180" s="7" t="s">
        <v>698</v>
      </c>
      <c r="D180" s="8" t="s">
        <v>1099</v>
      </c>
      <c r="E180" s="9" t="s">
        <v>631</v>
      </c>
      <c r="F180" s="266" t="s">
        <v>492</v>
      </c>
      <c r="G180" s="46"/>
      <c r="H180" s="26"/>
      <c r="I180" s="7"/>
      <c r="J180" s="8"/>
      <c r="K180" s="9"/>
      <c r="L180" s="270"/>
      <c r="M180" s="46"/>
    </row>
    <row r="181" spans="1:13" s="3" customFormat="1">
      <c r="A181" s="46"/>
      <c r="B181" s="6" t="s">
        <v>650</v>
      </c>
      <c r="C181" s="7" t="s">
        <v>1210</v>
      </c>
      <c r="D181" s="8" t="s">
        <v>1199</v>
      </c>
      <c r="E181" s="9" t="s">
        <v>931</v>
      </c>
      <c r="F181" s="266" t="s">
        <v>493</v>
      </c>
      <c r="G181" s="46"/>
      <c r="H181" s="26"/>
      <c r="I181" s="7"/>
      <c r="J181" s="8"/>
      <c r="K181" s="9"/>
      <c r="L181" s="270"/>
      <c r="M181" s="46"/>
    </row>
    <row r="182" spans="1:13" s="3" customFormat="1">
      <c r="A182" s="46"/>
      <c r="B182" s="6" t="s">
        <v>651</v>
      </c>
      <c r="C182" s="7" t="s">
        <v>1037</v>
      </c>
      <c r="D182" s="8" t="s">
        <v>1031</v>
      </c>
      <c r="E182" s="9" t="s">
        <v>931</v>
      </c>
      <c r="F182" s="266" t="s">
        <v>495</v>
      </c>
      <c r="G182" s="46"/>
      <c r="H182" s="26"/>
      <c r="I182" s="7"/>
      <c r="J182" s="7"/>
      <c r="K182" s="9"/>
      <c r="L182" s="270"/>
      <c r="M182" s="46"/>
    </row>
    <row r="183" spans="1:13" s="3" customFormat="1">
      <c r="A183" s="46"/>
      <c r="B183" s="6" t="s">
        <v>652</v>
      </c>
      <c r="C183" s="7" t="s">
        <v>1196</v>
      </c>
      <c r="D183" s="8" t="s">
        <v>841</v>
      </c>
      <c r="E183" s="9" t="s">
        <v>931</v>
      </c>
      <c r="F183" s="266" t="s">
        <v>496</v>
      </c>
      <c r="G183" s="46"/>
      <c r="H183" s="26"/>
      <c r="I183" s="7"/>
      <c r="J183" s="7"/>
      <c r="K183" s="9"/>
      <c r="L183" s="270"/>
      <c r="M183" s="46"/>
    </row>
    <row r="184" spans="1:13" s="3" customFormat="1" ht="12.75" thickBot="1">
      <c r="A184" s="46"/>
      <c r="B184" s="6" t="s">
        <v>653</v>
      </c>
      <c r="C184" s="7" t="s">
        <v>237</v>
      </c>
      <c r="D184" s="8" t="s">
        <v>58</v>
      </c>
      <c r="E184" s="9" t="s">
        <v>659</v>
      </c>
      <c r="F184" s="266" t="s">
        <v>497</v>
      </c>
      <c r="G184" s="46"/>
      <c r="H184" s="26"/>
      <c r="I184" s="7"/>
      <c r="J184" s="7"/>
      <c r="K184" s="9"/>
      <c r="L184" s="270"/>
      <c r="M184" s="46"/>
    </row>
    <row r="185" spans="1:13" s="3" customFormat="1" ht="12.75" hidden="1">
      <c r="A185" s="46"/>
      <c r="B185" s="6"/>
      <c r="C185" s="7"/>
      <c r="D185" s="21"/>
      <c r="E185" s="9"/>
      <c r="F185" s="226"/>
      <c r="G185" s="46"/>
      <c r="H185" s="26"/>
      <c r="I185" s="7"/>
      <c r="J185" s="7"/>
      <c r="K185" s="9"/>
      <c r="L185" s="237"/>
      <c r="M185" s="46"/>
    </row>
    <row r="186" spans="1:13" s="3" customFormat="1" ht="13.5" hidden="1" thickBot="1">
      <c r="A186" s="46"/>
      <c r="B186" s="19"/>
      <c r="C186" s="10"/>
      <c r="D186" s="22"/>
      <c r="E186" s="11"/>
      <c r="F186" s="227"/>
      <c r="G186" s="46"/>
      <c r="H186" s="28"/>
      <c r="I186" s="29"/>
      <c r="J186" s="29"/>
      <c r="K186" s="30"/>
      <c r="L186" s="238"/>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893" t="s">
        <v>5</v>
      </c>
      <c r="C188" s="893"/>
      <c r="D188" s="35"/>
      <c r="E188" s="193" t="s">
        <v>900</v>
      </c>
      <c r="F188" s="902" t="s">
        <v>717</v>
      </c>
      <c r="G188" s="902"/>
      <c r="H188" s="902"/>
      <c r="I188" s="902"/>
      <c r="J188" s="35"/>
      <c r="K188" s="893" t="s">
        <v>727</v>
      </c>
      <c r="L188" s="893"/>
      <c r="M188" s="35"/>
    </row>
    <row r="189" spans="1:13" ht="5.25" customHeight="1" thickTop="1" thickBot="1">
      <c r="B189" s="894" t="s">
        <v>1624</v>
      </c>
      <c r="C189" s="895"/>
      <c r="D189" s="43"/>
      <c r="E189" s="44"/>
      <c r="F189" s="44"/>
      <c r="G189" s="35"/>
      <c r="H189" s="898" t="s">
        <v>1625</v>
      </c>
      <c r="I189" s="899"/>
      <c r="J189" s="45"/>
      <c r="K189" s="45"/>
      <c r="L189" s="45"/>
      <c r="M189" s="35"/>
    </row>
    <row r="190" spans="1:13" ht="16.5" thickTop="1" thickBot="1">
      <c r="B190" s="896"/>
      <c r="C190" s="897"/>
      <c r="D190" s="14"/>
      <c r="E190" s="12" t="s">
        <v>647</v>
      </c>
      <c r="F190" s="13">
        <f>COUNTA(D192:D211)</f>
        <v>5</v>
      </c>
      <c r="G190" s="46"/>
      <c r="H190" s="900"/>
      <c r="I190" s="901"/>
      <c r="J190" s="32"/>
      <c r="K190" s="33" t="s">
        <v>647</v>
      </c>
      <c r="L190" s="34">
        <f>COUNTA(J192:J211)</f>
        <v>12</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755</v>
      </c>
      <c r="D192" s="84" t="s">
        <v>1553</v>
      </c>
      <c r="E192" s="85" t="s">
        <v>753</v>
      </c>
      <c r="F192" s="263" t="s">
        <v>514</v>
      </c>
      <c r="G192" s="46"/>
      <c r="H192" s="100" t="s">
        <v>632</v>
      </c>
      <c r="I192" s="83" t="s">
        <v>731</v>
      </c>
      <c r="J192" s="84" t="s">
        <v>2507</v>
      </c>
      <c r="K192" s="85" t="s">
        <v>753</v>
      </c>
      <c r="L192" s="267" t="s">
        <v>520</v>
      </c>
      <c r="M192" s="35"/>
    </row>
    <row r="193" spans="2:13">
      <c r="B193" s="87" t="s">
        <v>633</v>
      </c>
      <c r="C193" s="88" t="s">
        <v>689</v>
      </c>
      <c r="D193" s="89" t="s">
        <v>1401</v>
      </c>
      <c r="E193" s="90" t="s">
        <v>753</v>
      </c>
      <c r="F193" s="264" t="s">
        <v>515</v>
      </c>
      <c r="G193" s="46"/>
      <c r="H193" s="102" t="s">
        <v>633</v>
      </c>
      <c r="I193" s="88" t="s">
        <v>742</v>
      </c>
      <c r="J193" s="89" t="s">
        <v>521</v>
      </c>
      <c r="K193" s="90" t="s">
        <v>522</v>
      </c>
      <c r="L193" s="268" t="s">
        <v>523</v>
      </c>
      <c r="M193" s="35"/>
    </row>
    <row r="194" spans="2:13">
      <c r="B194" s="92" t="s">
        <v>634</v>
      </c>
      <c r="C194" s="93" t="s">
        <v>1485</v>
      </c>
      <c r="D194" s="94" t="s">
        <v>2486</v>
      </c>
      <c r="E194" s="95" t="s">
        <v>753</v>
      </c>
      <c r="F194" s="265" t="s">
        <v>516</v>
      </c>
      <c r="G194" s="46"/>
      <c r="H194" s="104" t="s">
        <v>634</v>
      </c>
      <c r="I194" s="93" t="s">
        <v>524</v>
      </c>
      <c r="J194" s="94" t="s">
        <v>1381</v>
      </c>
      <c r="K194" s="95" t="s">
        <v>932</v>
      </c>
      <c r="L194" s="269" t="s">
        <v>525</v>
      </c>
      <c r="M194" s="35"/>
    </row>
    <row r="195" spans="2:13">
      <c r="B195" s="6" t="s">
        <v>635</v>
      </c>
      <c r="C195" s="7" t="s">
        <v>677</v>
      </c>
      <c r="D195" s="8" t="s">
        <v>255</v>
      </c>
      <c r="E195" s="9" t="s">
        <v>753</v>
      </c>
      <c r="F195" s="266" t="s">
        <v>517</v>
      </c>
      <c r="G195" s="46"/>
      <c r="H195" s="26" t="s">
        <v>635</v>
      </c>
      <c r="I195" s="7" t="s">
        <v>1241</v>
      </c>
      <c r="J195" s="8" t="s">
        <v>1230</v>
      </c>
      <c r="K195" s="9" t="s">
        <v>931</v>
      </c>
      <c r="L195" s="270" t="s">
        <v>526</v>
      </c>
      <c r="M195" s="35"/>
    </row>
    <row r="196" spans="2:13">
      <c r="B196" s="6" t="s">
        <v>636</v>
      </c>
      <c r="C196" s="7" t="s">
        <v>694</v>
      </c>
      <c r="D196" s="8" t="s">
        <v>518</v>
      </c>
      <c r="E196" s="9" t="s">
        <v>753</v>
      </c>
      <c r="F196" s="266" t="s">
        <v>519</v>
      </c>
      <c r="G196" s="46"/>
      <c r="H196" s="26" t="s">
        <v>636</v>
      </c>
      <c r="I196" s="7" t="s">
        <v>666</v>
      </c>
      <c r="J196" s="8" t="s">
        <v>1563</v>
      </c>
      <c r="K196" s="9" t="s">
        <v>663</v>
      </c>
      <c r="L196" s="270" t="s">
        <v>527</v>
      </c>
      <c r="M196" s="35"/>
    </row>
    <row r="197" spans="2:13" ht="12.75">
      <c r="B197" s="6"/>
      <c r="C197" s="7"/>
      <c r="D197" s="20"/>
      <c r="E197" s="9"/>
      <c r="F197" s="266"/>
      <c r="G197" s="46"/>
      <c r="H197" s="26" t="s">
        <v>637</v>
      </c>
      <c r="I197" s="7" t="s">
        <v>1172</v>
      </c>
      <c r="J197" s="8" t="s">
        <v>1199</v>
      </c>
      <c r="K197" s="9" t="s">
        <v>931</v>
      </c>
      <c r="L197" s="270" t="s">
        <v>528</v>
      </c>
      <c r="M197" s="35"/>
    </row>
    <row r="198" spans="2:13" ht="12.75">
      <c r="B198" s="6"/>
      <c r="C198" s="7"/>
      <c r="D198" s="20"/>
      <c r="E198" s="9"/>
      <c r="F198" s="266"/>
      <c r="G198" s="46"/>
      <c r="H198" s="26" t="s">
        <v>638</v>
      </c>
      <c r="I198" s="7" t="s">
        <v>1147</v>
      </c>
      <c r="J198" s="8" t="s">
        <v>529</v>
      </c>
      <c r="K198" s="9" t="s">
        <v>753</v>
      </c>
      <c r="L198" s="270" t="s">
        <v>530</v>
      </c>
      <c r="M198" s="35"/>
    </row>
    <row r="199" spans="2:13" ht="12.75">
      <c r="B199" s="6"/>
      <c r="C199" s="7"/>
      <c r="D199" s="20"/>
      <c r="E199" s="9"/>
      <c r="F199" s="266"/>
      <c r="G199" s="46"/>
      <c r="H199" s="26" t="s">
        <v>639</v>
      </c>
      <c r="I199" s="7" t="s">
        <v>524</v>
      </c>
      <c r="J199" s="8" t="s">
        <v>860</v>
      </c>
      <c r="K199" s="9" t="s">
        <v>931</v>
      </c>
      <c r="L199" s="270" t="s">
        <v>531</v>
      </c>
      <c r="M199" s="35"/>
    </row>
    <row r="200" spans="2:13" ht="12.75">
      <c r="B200" s="6"/>
      <c r="C200" s="7"/>
      <c r="D200" s="20"/>
      <c r="E200" s="9"/>
      <c r="F200" s="266"/>
      <c r="G200" s="46"/>
      <c r="H200" s="26" t="s">
        <v>640</v>
      </c>
      <c r="I200" s="7" t="s">
        <v>192</v>
      </c>
      <c r="J200" s="8" t="s">
        <v>795</v>
      </c>
      <c r="K200" s="9" t="s">
        <v>532</v>
      </c>
      <c r="L200" s="270" t="s">
        <v>533</v>
      </c>
      <c r="M200" s="35"/>
    </row>
    <row r="201" spans="2:13" ht="12.75">
      <c r="B201" s="6"/>
      <c r="C201" s="7"/>
      <c r="D201" s="20"/>
      <c r="E201" s="9"/>
      <c r="F201" s="266"/>
      <c r="G201" s="46"/>
      <c r="H201" s="26" t="s">
        <v>641</v>
      </c>
      <c r="I201" s="7" t="s">
        <v>669</v>
      </c>
      <c r="J201" s="8" t="s">
        <v>2512</v>
      </c>
      <c r="K201" s="9" t="s">
        <v>1601</v>
      </c>
      <c r="L201" s="270" t="s">
        <v>534</v>
      </c>
      <c r="M201" s="35"/>
    </row>
    <row r="202" spans="2:13" ht="12.75">
      <c r="B202" s="6"/>
      <c r="C202" s="7"/>
      <c r="D202" s="20"/>
      <c r="E202" s="9"/>
      <c r="F202" s="266"/>
      <c r="G202" s="46"/>
      <c r="H202" s="26" t="s">
        <v>642</v>
      </c>
      <c r="I202" s="7" t="s">
        <v>666</v>
      </c>
      <c r="J202" s="8" t="s">
        <v>2513</v>
      </c>
      <c r="K202" s="9" t="s">
        <v>1601</v>
      </c>
      <c r="L202" s="270" t="s">
        <v>535</v>
      </c>
      <c r="M202" s="35"/>
    </row>
    <row r="203" spans="2:13" ht="13.5" thickBot="1">
      <c r="B203" s="6"/>
      <c r="C203" s="7"/>
      <c r="D203" s="20"/>
      <c r="E203" s="9"/>
      <c r="F203" s="266"/>
      <c r="G203" s="46"/>
      <c r="H203" s="26" t="s">
        <v>643</v>
      </c>
      <c r="I203" s="7" t="s">
        <v>673</v>
      </c>
      <c r="J203" s="8" t="s">
        <v>536</v>
      </c>
      <c r="K203" s="9" t="s">
        <v>1601</v>
      </c>
      <c r="L203" s="270" t="s">
        <v>438</v>
      </c>
      <c r="M203" s="35"/>
    </row>
    <row r="204" spans="2:13" ht="13.5" hidden="1" customHeight="1">
      <c r="B204" s="6"/>
      <c r="C204" s="7"/>
      <c r="D204" s="20"/>
      <c r="E204" s="9"/>
      <c r="F204" s="226"/>
      <c r="G204" s="46"/>
      <c r="H204" s="26"/>
      <c r="I204" s="7"/>
      <c r="J204" s="8"/>
      <c r="K204" s="9"/>
      <c r="L204" s="237"/>
      <c r="M204" s="35"/>
    </row>
    <row r="205" spans="2:13" ht="12.75" hidden="1">
      <c r="B205" s="6"/>
      <c r="C205" s="7"/>
      <c r="D205" s="20"/>
      <c r="E205" s="9"/>
      <c r="F205" s="226"/>
      <c r="G205" s="46"/>
      <c r="H205" s="26"/>
      <c r="I205" s="7"/>
      <c r="J205" s="8"/>
      <c r="K205" s="9"/>
      <c r="L205" s="237"/>
      <c r="M205" s="35"/>
    </row>
    <row r="206" spans="2:13" ht="12.75" hidden="1">
      <c r="B206" s="6"/>
      <c r="C206" s="7"/>
      <c r="D206" s="21"/>
      <c r="E206" s="9"/>
      <c r="F206" s="226"/>
      <c r="G206" s="46"/>
      <c r="H206" s="26"/>
      <c r="I206" s="7"/>
      <c r="J206" s="7"/>
      <c r="K206" s="9"/>
      <c r="L206" s="237"/>
      <c r="M206" s="35"/>
    </row>
    <row r="207" spans="2:13" ht="12.75" hidden="1">
      <c r="B207" s="6"/>
      <c r="C207" s="7"/>
      <c r="D207" s="21"/>
      <c r="E207" s="9"/>
      <c r="F207" s="226"/>
      <c r="G207" s="46"/>
      <c r="H207" s="26"/>
      <c r="I207" s="7"/>
      <c r="J207" s="7"/>
      <c r="K207" s="9"/>
      <c r="L207" s="237"/>
      <c r="M207" s="35"/>
    </row>
    <row r="208" spans="2:13" ht="12.75" hidden="1">
      <c r="B208" s="6"/>
      <c r="C208" s="7"/>
      <c r="D208" s="21"/>
      <c r="E208" s="9"/>
      <c r="F208" s="226"/>
      <c r="G208" s="46"/>
      <c r="H208" s="26"/>
      <c r="I208" s="7"/>
      <c r="J208" s="7"/>
      <c r="K208" s="9"/>
      <c r="L208" s="237"/>
      <c r="M208" s="35"/>
    </row>
    <row r="209" spans="1:13" ht="12.75" hidden="1">
      <c r="B209" s="6"/>
      <c r="C209" s="7"/>
      <c r="D209" s="21"/>
      <c r="E209" s="9"/>
      <c r="F209" s="226"/>
      <c r="G209" s="46"/>
      <c r="H209" s="26"/>
      <c r="I209" s="7"/>
      <c r="J209" s="7"/>
      <c r="K209" s="9"/>
      <c r="L209" s="237"/>
      <c r="M209" s="35"/>
    </row>
    <row r="210" spans="1:13" ht="12.75" hidden="1">
      <c r="B210" s="6"/>
      <c r="C210" s="7"/>
      <c r="D210" s="21"/>
      <c r="E210" s="9"/>
      <c r="F210" s="226"/>
      <c r="G210" s="46"/>
      <c r="H210" s="26"/>
      <c r="I210" s="7"/>
      <c r="J210" s="7"/>
      <c r="K210" s="9"/>
      <c r="L210" s="237"/>
      <c r="M210" s="35"/>
    </row>
    <row r="211" spans="1:13" ht="13.5" hidden="1" thickBot="1">
      <c r="B211" s="19"/>
      <c r="C211" s="10"/>
      <c r="D211" s="22"/>
      <c r="E211" s="11"/>
      <c r="F211" s="227"/>
      <c r="G211" s="46"/>
      <c r="H211" s="28"/>
      <c r="I211" s="29"/>
      <c r="J211" s="29"/>
      <c r="K211" s="30"/>
      <c r="L211" s="238"/>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893" t="s">
        <v>772</v>
      </c>
      <c r="C213" s="893"/>
      <c r="D213" s="35"/>
      <c r="E213" s="193" t="s">
        <v>727</v>
      </c>
      <c r="F213" s="902" t="s">
        <v>1651</v>
      </c>
      <c r="G213" s="902"/>
      <c r="H213" s="902"/>
      <c r="I213" s="902"/>
      <c r="J213" s="35"/>
      <c r="K213" s="893" t="s">
        <v>727</v>
      </c>
      <c r="L213" s="893"/>
      <c r="M213" s="46"/>
    </row>
    <row r="214" spans="1:13" s="3" customFormat="1" ht="5.25" customHeight="1" thickTop="1" thickBot="1">
      <c r="A214" s="35"/>
      <c r="B214" s="894" t="s">
        <v>718</v>
      </c>
      <c r="C214" s="895"/>
      <c r="D214" s="43"/>
      <c r="E214" s="44"/>
      <c r="F214" s="44"/>
      <c r="G214" s="35"/>
      <c r="H214" s="898" t="s">
        <v>719</v>
      </c>
      <c r="I214" s="899"/>
      <c r="J214" s="45"/>
      <c r="K214" s="45"/>
      <c r="L214" s="45"/>
      <c r="M214" s="46"/>
    </row>
    <row r="215" spans="1:13" s="3" customFormat="1" ht="16.5" thickTop="1" thickBot="1">
      <c r="A215" s="46"/>
      <c r="B215" s="896"/>
      <c r="C215" s="897"/>
      <c r="D215" s="14"/>
      <c r="E215" s="12" t="s">
        <v>647</v>
      </c>
      <c r="F215" s="13">
        <f>COUNTA(D217:D236)</f>
        <v>2</v>
      </c>
      <c r="G215" s="46"/>
      <c r="H215" s="900"/>
      <c r="I215" s="901"/>
      <c r="J215" s="32"/>
      <c r="K215" s="33" t="s">
        <v>647</v>
      </c>
      <c r="L215" s="34">
        <f>COUNTA(J217:J236)</f>
        <v>6</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682</v>
      </c>
      <c r="D217" s="84" t="s">
        <v>656</v>
      </c>
      <c r="E217" s="85" t="s">
        <v>631</v>
      </c>
      <c r="F217" s="263" t="s">
        <v>545</v>
      </c>
      <c r="G217" s="46"/>
      <c r="H217" s="100" t="s">
        <v>632</v>
      </c>
      <c r="I217" s="83" t="s">
        <v>1068</v>
      </c>
      <c r="J217" s="84" t="s">
        <v>1580</v>
      </c>
      <c r="K217" s="85" t="s">
        <v>753</v>
      </c>
      <c r="L217" s="267" t="s">
        <v>537</v>
      </c>
      <c r="M217" s="46"/>
    </row>
    <row r="218" spans="1:13" s="3" customFormat="1">
      <c r="A218" s="46"/>
      <c r="B218" s="87" t="s">
        <v>633</v>
      </c>
      <c r="C218" s="88" t="s">
        <v>1104</v>
      </c>
      <c r="D218" s="89" t="s">
        <v>1574</v>
      </c>
      <c r="E218" s="90" t="s">
        <v>753</v>
      </c>
      <c r="F218" s="264" t="s">
        <v>546</v>
      </c>
      <c r="G218" s="46"/>
      <c r="H218" s="102" t="s">
        <v>633</v>
      </c>
      <c r="I218" s="88" t="s">
        <v>669</v>
      </c>
      <c r="J218" s="89" t="s">
        <v>538</v>
      </c>
      <c r="K218" s="90" t="s">
        <v>753</v>
      </c>
      <c r="L218" s="268" t="s">
        <v>539</v>
      </c>
      <c r="M218" s="46"/>
    </row>
    <row r="219" spans="1:13" s="3" customFormat="1">
      <c r="A219" s="46"/>
      <c r="B219" s="92"/>
      <c r="C219" s="93"/>
      <c r="D219" s="94"/>
      <c r="E219" s="95"/>
      <c r="F219" s="265"/>
      <c r="G219" s="46"/>
      <c r="H219" s="104" t="s">
        <v>634</v>
      </c>
      <c r="I219" s="93" t="s">
        <v>984</v>
      </c>
      <c r="J219" s="94" t="s">
        <v>331</v>
      </c>
      <c r="K219" s="95" t="s">
        <v>663</v>
      </c>
      <c r="L219" s="269" t="s">
        <v>540</v>
      </c>
      <c r="M219" s="46"/>
    </row>
    <row r="220" spans="1:13" s="3" customFormat="1" ht="12.75">
      <c r="A220" s="46"/>
      <c r="B220" s="6"/>
      <c r="C220" s="7"/>
      <c r="D220" s="20"/>
      <c r="E220" s="9"/>
      <c r="F220" s="266"/>
      <c r="G220" s="46"/>
      <c r="H220" s="26" t="s">
        <v>635</v>
      </c>
      <c r="I220" s="7" t="s">
        <v>710</v>
      </c>
      <c r="J220" s="8" t="s">
        <v>852</v>
      </c>
      <c r="K220" s="9" t="s">
        <v>663</v>
      </c>
      <c r="L220" s="270" t="s">
        <v>541</v>
      </c>
      <c r="M220" s="46"/>
    </row>
    <row r="221" spans="1:13" s="3" customFormat="1" ht="12.75">
      <c r="A221" s="46"/>
      <c r="B221" s="6"/>
      <c r="C221" s="7"/>
      <c r="D221" s="20"/>
      <c r="E221" s="9"/>
      <c r="F221" s="266"/>
      <c r="G221" s="46"/>
      <c r="H221" s="26" t="s">
        <v>636</v>
      </c>
      <c r="I221" s="7" t="s">
        <v>1117</v>
      </c>
      <c r="J221" s="8" t="s">
        <v>542</v>
      </c>
      <c r="K221" s="9" t="s">
        <v>679</v>
      </c>
      <c r="L221" s="270" t="s">
        <v>543</v>
      </c>
      <c r="M221" s="46"/>
    </row>
    <row r="222" spans="1:13" s="3" customFormat="1" ht="13.5" thickBot="1">
      <c r="A222" s="46"/>
      <c r="B222" s="6"/>
      <c r="C222" s="7"/>
      <c r="D222" s="20"/>
      <c r="E222" s="9"/>
      <c r="F222" s="266"/>
      <c r="G222" s="46"/>
      <c r="H222" s="26" t="s">
        <v>637</v>
      </c>
      <c r="I222" s="7" t="s">
        <v>731</v>
      </c>
      <c r="J222" s="8" t="s">
        <v>1181</v>
      </c>
      <c r="K222" s="9" t="s">
        <v>753</v>
      </c>
      <c r="L222" s="270" t="s">
        <v>544</v>
      </c>
      <c r="M222" s="46"/>
    </row>
    <row r="223" spans="1:13" s="3" customFormat="1" ht="12.75" hidden="1">
      <c r="A223" s="46"/>
      <c r="B223" s="6"/>
      <c r="C223" s="7"/>
      <c r="D223" s="20"/>
      <c r="E223" s="9"/>
      <c r="F223" s="226"/>
      <c r="G223" s="46"/>
      <c r="H223" s="26"/>
      <c r="I223" s="7"/>
      <c r="J223" s="8"/>
      <c r="K223" s="9"/>
      <c r="L223" s="237"/>
      <c r="M223" s="46"/>
    </row>
    <row r="224" spans="1:13" s="3" customFormat="1" ht="12.75" hidden="1">
      <c r="A224" s="46"/>
      <c r="B224" s="6"/>
      <c r="C224" s="7"/>
      <c r="D224" s="20"/>
      <c r="E224" s="9"/>
      <c r="F224" s="226"/>
      <c r="G224" s="46"/>
      <c r="H224" s="26"/>
      <c r="I224" s="7"/>
      <c r="J224" s="8"/>
      <c r="K224" s="9"/>
      <c r="L224" s="237"/>
      <c r="M224" s="46"/>
    </row>
    <row r="225" spans="1:13" s="3" customFormat="1" ht="12.75" hidden="1">
      <c r="A225" s="46"/>
      <c r="B225" s="6"/>
      <c r="C225" s="7"/>
      <c r="D225" s="20"/>
      <c r="E225" s="9"/>
      <c r="F225" s="226"/>
      <c r="G225" s="46"/>
      <c r="H225" s="26"/>
      <c r="I225" s="7"/>
      <c r="J225" s="8"/>
      <c r="K225" s="9"/>
      <c r="L225" s="237"/>
      <c r="M225" s="46"/>
    </row>
    <row r="226" spans="1:13" s="3" customFormat="1" ht="12.75" hidden="1">
      <c r="A226" s="46"/>
      <c r="B226" s="6"/>
      <c r="C226" s="7"/>
      <c r="D226" s="20"/>
      <c r="E226" s="9"/>
      <c r="F226" s="226"/>
      <c r="G226" s="46"/>
      <c r="H226" s="26"/>
      <c r="I226" s="7"/>
      <c r="J226" s="8"/>
      <c r="K226" s="9"/>
      <c r="L226" s="237"/>
      <c r="M226" s="46"/>
    </row>
    <row r="227" spans="1:13" s="3" customFormat="1" ht="12.75" hidden="1">
      <c r="A227" s="46"/>
      <c r="B227" s="6"/>
      <c r="C227" s="7"/>
      <c r="D227" s="20"/>
      <c r="E227" s="9"/>
      <c r="F227" s="22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1"/>
      <c r="E231" s="9"/>
      <c r="F231" s="226"/>
      <c r="G231" s="46"/>
      <c r="H231" s="26"/>
      <c r="I231" s="7"/>
      <c r="J231" s="7"/>
      <c r="K231" s="9"/>
      <c r="L231" s="237"/>
      <c r="M231" s="46"/>
    </row>
    <row r="232" spans="1:13" s="3" customFormat="1" ht="12.75" hidden="1">
      <c r="A232" s="46"/>
      <c r="B232" s="6"/>
      <c r="C232" s="7"/>
      <c r="D232" s="21"/>
      <c r="E232" s="9"/>
      <c r="F232" s="226"/>
      <c r="G232" s="46"/>
      <c r="H232" s="26"/>
      <c r="I232" s="7"/>
      <c r="J232" s="7"/>
      <c r="K232" s="9"/>
      <c r="L232" s="237"/>
      <c r="M232" s="46"/>
    </row>
    <row r="233" spans="1:13" s="3" customFormat="1" ht="12.75" hidden="1">
      <c r="A233" s="46"/>
      <c r="B233" s="6"/>
      <c r="C233" s="7"/>
      <c r="D233" s="21"/>
      <c r="E233" s="9"/>
      <c r="F233" s="226"/>
      <c r="G233" s="46"/>
      <c r="H233" s="26"/>
      <c r="I233" s="7"/>
      <c r="J233" s="7"/>
      <c r="K233" s="9"/>
      <c r="L233" s="237"/>
      <c r="M233" s="46"/>
    </row>
    <row r="234" spans="1:13" s="3" customFormat="1" ht="12.75" hidden="1">
      <c r="A234" s="46"/>
      <c r="B234" s="6"/>
      <c r="C234" s="7"/>
      <c r="D234" s="21"/>
      <c r="E234" s="9"/>
      <c r="F234" s="226"/>
      <c r="G234" s="46"/>
      <c r="H234" s="26"/>
      <c r="I234" s="7"/>
      <c r="J234" s="7"/>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3.5" hidden="1" thickBot="1">
      <c r="A236" s="46"/>
      <c r="B236" s="19"/>
      <c r="C236" s="10"/>
      <c r="D236" s="22"/>
      <c r="E236" s="11"/>
      <c r="F236" s="227"/>
      <c r="G236" s="46"/>
      <c r="H236" s="28"/>
      <c r="I236" s="29"/>
      <c r="J236" s="29"/>
      <c r="K236" s="30"/>
      <c r="L236" s="238"/>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5" t="s">
        <v>773</v>
      </c>
      <c r="C238" s="193"/>
      <c r="D238" s="35"/>
      <c r="E238" s="193" t="s">
        <v>726</v>
      </c>
      <c r="F238" s="902" t="s">
        <v>1652</v>
      </c>
      <c r="G238" s="902"/>
      <c r="H238" s="902"/>
      <c r="I238" s="902"/>
      <c r="J238" s="35"/>
      <c r="K238" s="193" t="s">
        <v>724</v>
      </c>
      <c r="L238" s="193"/>
      <c r="M238" s="46"/>
    </row>
    <row r="239" spans="1:13" s="3" customFormat="1" ht="5.25" customHeight="1" thickTop="1" thickBot="1">
      <c r="A239" s="35"/>
      <c r="B239" s="920" t="s">
        <v>720</v>
      </c>
      <c r="C239" s="921"/>
      <c r="D239" s="43"/>
      <c r="E239" s="44"/>
      <c r="F239" s="44"/>
      <c r="G239" s="35"/>
      <c r="H239" s="924" t="s">
        <v>721</v>
      </c>
      <c r="I239" s="925"/>
      <c r="J239" s="45"/>
      <c r="K239" s="45"/>
      <c r="L239" s="45"/>
      <c r="M239" s="46"/>
    </row>
    <row r="240" spans="1:13" s="3" customFormat="1" ht="16.5" thickTop="1" thickBot="1">
      <c r="A240" s="46"/>
      <c r="B240" s="922"/>
      <c r="C240" s="923"/>
      <c r="D240" s="14"/>
      <c r="E240" s="12" t="s">
        <v>647</v>
      </c>
      <c r="F240" s="13">
        <f>COUNTA(D242:D261)</f>
        <v>2</v>
      </c>
      <c r="G240" s="46"/>
      <c r="H240" s="926"/>
      <c r="I240" s="927"/>
      <c r="J240" s="32"/>
      <c r="K240" s="33" t="s">
        <v>647</v>
      </c>
      <c r="L240" s="34">
        <f>COUNTA(J242:J261)</f>
        <v>5</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63" t="s">
        <v>547</v>
      </c>
      <c r="G242" s="46"/>
      <c r="H242" s="100" t="s">
        <v>632</v>
      </c>
      <c r="I242" s="83" t="s">
        <v>731</v>
      </c>
      <c r="J242" s="84" t="s">
        <v>1602</v>
      </c>
      <c r="K242" s="85" t="s">
        <v>753</v>
      </c>
      <c r="L242" s="267" t="s">
        <v>561</v>
      </c>
      <c r="M242" s="46"/>
    </row>
    <row r="243" spans="1:13" s="3" customFormat="1">
      <c r="A243" s="46"/>
      <c r="B243" s="87" t="s">
        <v>633</v>
      </c>
      <c r="C243" s="88" t="s">
        <v>677</v>
      </c>
      <c r="D243" s="89" t="s">
        <v>1524</v>
      </c>
      <c r="E243" s="90" t="s">
        <v>753</v>
      </c>
      <c r="F243" s="264" t="s">
        <v>548</v>
      </c>
      <c r="G243" s="46"/>
      <c r="H243" s="102" t="s">
        <v>633</v>
      </c>
      <c r="I243" s="88" t="s">
        <v>1068</v>
      </c>
      <c r="J243" s="89" t="s">
        <v>827</v>
      </c>
      <c r="K243" s="90" t="s">
        <v>679</v>
      </c>
      <c r="L243" s="268" t="s">
        <v>562</v>
      </c>
      <c r="M243" s="46"/>
    </row>
    <row r="244" spans="1:13" s="3" customFormat="1">
      <c r="A244" s="46"/>
      <c r="B244" s="92"/>
      <c r="C244" s="93"/>
      <c r="D244" s="94"/>
      <c r="E244" s="95"/>
      <c r="F244" s="265"/>
      <c r="G244" s="46"/>
      <c r="H244" s="104" t="s">
        <v>634</v>
      </c>
      <c r="I244" s="93" t="s">
        <v>982</v>
      </c>
      <c r="J244" s="94" t="s">
        <v>563</v>
      </c>
      <c r="K244" s="95" t="s">
        <v>753</v>
      </c>
      <c r="L244" s="269" t="s">
        <v>564</v>
      </c>
      <c r="M244" s="46"/>
    </row>
    <row r="245" spans="1:13" s="3" customFormat="1" ht="12.75">
      <c r="A245" s="46"/>
      <c r="B245" s="6"/>
      <c r="C245" s="7"/>
      <c r="D245" s="20"/>
      <c r="E245" s="9"/>
      <c r="F245" s="266"/>
      <c r="G245" s="46"/>
      <c r="H245" s="26" t="s">
        <v>635</v>
      </c>
      <c r="I245" s="7" t="s">
        <v>793</v>
      </c>
      <c r="J245" s="8" t="s">
        <v>2566</v>
      </c>
      <c r="K245" s="9" t="s">
        <v>753</v>
      </c>
      <c r="L245" s="270" t="s">
        <v>565</v>
      </c>
      <c r="M245" s="46"/>
    </row>
    <row r="246" spans="1:13" s="3" customFormat="1" ht="13.5" thickBot="1">
      <c r="A246" s="46"/>
      <c r="B246" s="6"/>
      <c r="C246" s="7"/>
      <c r="D246" s="20"/>
      <c r="E246" s="9"/>
      <c r="F246" s="266"/>
      <c r="G246" s="46"/>
      <c r="H246" s="26" t="s">
        <v>636</v>
      </c>
      <c r="I246" s="7" t="s">
        <v>2567</v>
      </c>
      <c r="J246" s="8" t="s">
        <v>2566</v>
      </c>
      <c r="K246" s="9" t="s">
        <v>2262</v>
      </c>
      <c r="L246" s="270" t="s">
        <v>566</v>
      </c>
      <c r="M246" s="46"/>
    </row>
    <row r="247" spans="1:13" s="3" customFormat="1" ht="12.75" hidden="1">
      <c r="A247" s="46"/>
      <c r="B247" s="6"/>
      <c r="C247" s="7"/>
      <c r="D247" s="20"/>
      <c r="E247" s="9"/>
      <c r="F247" s="226"/>
      <c r="G247" s="46"/>
      <c r="H247" s="26"/>
      <c r="I247" s="7"/>
      <c r="J247" s="8"/>
      <c r="K247" s="9"/>
      <c r="L247" s="237"/>
      <c r="M247" s="46"/>
    </row>
    <row r="248" spans="1:13" s="3" customFormat="1" ht="12.75" hidden="1">
      <c r="A248" s="46"/>
      <c r="B248" s="6"/>
      <c r="C248" s="7"/>
      <c r="D248" s="20"/>
      <c r="E248" s="9"/>
      <c r="F248" s="226"/>
      <c r="G248" s="46"/>
      <c r="H248" s="26"/>
      <c r="I248" s="7"/>
      <c r="J248" s="8"/>
      <c r="K248" s="9"/>
      <c r="L248" s="237"/>
      <c r="M248" s="46"/>
    </row>
    <row r="249" spans="1:13" s="3" customFormat="1" ht="12.75" hidden="1">
      <c r="A249" s="46"/>
      <c r="B249" s="6"/>
      <c r="C249" s="7"/>
      <c r="D249" s="20"/>
      <c r="E249" s="9"/>
      <c r="F249" s="226"/>
      <c r="G249" s="46"/>
      <c r="H249" s="26"/>
      <c r="I249" s="7"/>
      <c r="J249" s="8"/>
      <c r="K249" s="9"/>
      <c r="L249" s="237"/>
      <c r="M249" s="46"/>
    </row>
    <row r="250" spans="1:13" s="3" customFormat="1" ht="12.75" hidden="1">
      <c r="A250" s="46"/>
      <c r="B250" s="6"/>
      <c r="C250" s="7"/>
      <c r="D250" s="20"/>
      <c r="E250" s="9"/>
      <c r="F250" s="226"/>
      <c r="G250" s="46"/>
      <c r="H250" s="26"/>
      <c r="I250" s="7"/>
      <c r="J250" s="8"/>
      <c r="K250" s="9"/>
      <c r="L250" s="237"/>
      <c r="M250" s="46"/>
    </row>
    <row r="251" spans="1:13" s="3" customFormat="1" ht="12.75" hidden="1">
      <c r="A251" s="46"/>
      <c r="B251" s="6"/>
      <c r="C251" s="7"/>
      <c r="D251" s="20"/>
      <c r="E251" s="9"/>
      <c r="F251" s="226"/>
      <c r="G251" s="46"/>
      <c r="H251" s="26"/>
      <c r="I251" s="7"/>
      <c r="J251" s="8"/>
      <c r="K251" s="9"/>
      <c r="L251" s="237"/>
      <c r="M251" s="46"/>
    </row>
    <row r="252" spans="1:13" s="3" customFormat="1" ht="12.75" hidden="1">
      <c r="A252" s="46"/>
      <c r="B252" s="6"/>
      <c r="C252" s="7"/>
      <c r="D252" s="20"/>
      <c r="E252" s="9"/>
      <c r="F252" s="226"/>
      <c r="G252" s="46"/>
      <c r="H252" s="26"/>
      <c r="I252" s="7"/>
      <c r="J252" s="8"/>
      <c r="K252" s="9"/>
      <c r="L252" s="237"/>
      <c r="M252" s="46"/>
    </row>
    <row r="253" spans="1:13" s="3" customFormat="1" ht="12.75" hidden="1">
      <c r="A253" s="46"/>
      <c r="B253" s="6"/>
      <c r="C253" s="7"/>
      <c r="D253" s="20"/>
      <c r="E253" s="9"/>
      <c r="F253" s="226"/>
      <c r="G253" s="46"/>
      <c r="H253" s="26"/>
      <c r="I253" s="7"/>
      <c r="J253" s="8"/>
      <c r="K253" s="9"/>
      <c r="L253" s="237"/>
      <c r="M253" s="46"/>
    </row>
    <row r="254" spans="1:13" s="3" customFormat="1" ht="12.75" hidden="1">
      <c r="A254" s="46"/>
      <c r="B254" s="6"/>
      <c r="C254" s="7"/>
      <c r="D254" s="20"/>
      <c r="E254" s="9"/>
      <c r="F254" s="226"/>
      <c r="G254" s="46"/>
      <c r="H254" s="26"/>
      <c r="I254" s="7"/>
      <c r="J254" s="8"/>
      <c r="K254" s="9"/>
      <c r="L254" s="237"/>
      <c r="M254" s="46"/>
    </row>
    <row r="255" spans="1:13" s="3" customFormat="1" ht="12.75" hidden="1">
      <c r="A255" s="46"/>
      <c r="B255" s="6"/>
      <c r="C255" s="7"/>
      <c r="D255" s="20"/>
      <c r="E255" s="9"/>
      <c r="F255" s="226"/>
      <c r="G255" s="46"/>
      <c r="H255" s="26"/>
      <c r="I255" s="7"/>
      <c r="J255" s="8"/>
      <c r="K255" s="9"/>
      <c r="L255" s="237"/>
      <c r="M255" s="46"/>
    </row>
    <row r="256" spans="1:13" s="3" customFormat="1" ht="12.75" hidden="1">
      <c r="A256" s="46"/>
      <c r="B256" s="6"/>
      <c r="C256" s="7"/>
      <c r="D256" s="21"/>
      <c r="E256" s="9"/>
      <c r="F256" s="226"/>
      <c r="G256" s="46"/>
      <c r="H256" s="26"/>
      <c r="I256" s="7"/>
      <c r="J256" s="8"/>
      <c r="K256" s="9"/>
      <c r="L256" s="237"/>
      <c r="M256" s="46"/>
    </row>
    <row r="257" spans="1:13" s="3" customFormat="1" ht="12.75" hidden="1">
      <c r="A257" s="46"/>
      <c r="B257" s="6"/>
      <c r="C257" s="7"/>
      <c r="D257" s="21"/>
      <c r="E257" s="9"/>
      <c r="F257" s="226"/>
      <c r="G257" s="46"/>
      <c r="H257" s="26"/>
      <c r="I257" s="7"/>
      <c r="J257" s="7"/>
      <c r="K257" s="9"/>
      <c r="L257" s="237"/>
      <c r="M257" s="46"/>
    </row>
    <row r="258" spans="1:13" s="3" customFormat="1" ht="12.75" hidden="1">
      <c r="A258" s="46"/>
      <c r="B258" s="6"/>
      <c r="C258" s="7"/>
      <c r="D258" s="21"/>
      <c r="E258" s="9"/>
      <c r="F258" s="226"/>
      <c r="G258" s="46"/>
      <c r="H258" s="26"/>
      <c r="I258" s="7"/>
      <c r="J258" s="7"/>
      <c r="K258" s="9"/>
      <c r="L258" s="237"/>
      <c r="M258" s="46"/>
    </row>
    <row r="259" spans="1:13" s="3" customFormat="1" ht="12.75" hidden="1">
      <c r="A259" s="46"/>
      <c r="B259" s="6"/>
      <c r="C259" s="7"/>
      <c r="D259" s="21"/>
      <c r="E259" s="9"/>
      <c r="F259" s="226"/>
      <c r="G259" s="46"/>
      <c r="H259" s="26"/>
      <c r="I259" s="7"/>
      <c r="J259" s="7"/>
      <c r="K259" s="9"/>
      <c r="L259" s="237"/>
      <c r="M259" s="46"/>
    </row>
    <row r="260" spans="1:13" s="3" customFormat="1" ht="12.75" hidden="1">
      <c r="A260" s="46"/>
      <c r="B260" s="6"/>
      <c r="C260" s="7"/>
      <c r="D260" s="21"/>
      <c r="E260" s="9"/>
      <c r="F260" s="226"/>
      <c r="G260" s="46"/>
      <c r="H260" s="26"/>
      <c r="I260" s="7"/>
      <c r="J260" s="7"/>
      <c r="K260" s="9"/>
      <c r="L260" s="237"/>
      <c r="M260" s="46"/>
    </row>
    <row r="261" spans="1:13" s="3" customFormat="1" ht="13.5" hidden="1" thickBot="1">
      <c r="A261" s="46"/>
      <c r="B261" s="19"/>
      <c r="C261" s="10"/>
      <c r="D261" s="22"/>
      <c r="E261" s="11"/>
      <c r="F261" s="227"/>
      <c r="G261" s="46"/>
      <c r="H261" s="28"/>
      <c r="I261" s="29"/>
      <c r="J261" s="29"/>
      <c r="K261" s="30"/>
      <c r="L261" s="238"/>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5" t="s">
        <v>774</v>
      </c>
      <c r="C263" s="193"/>
      <c r="D263" s="35"/>
      <c r="E263" s="193" t="s">
        <v>726</v>
      </c>
      <c r="F263" s="902" t="s">
        <v>723</v>
      </c>
      <c r="G263" s="902"/>
      <c r="H263" s="902"/>
      <c r="I263" s="902"/>
      <c r="K263" s="193" t="s">
        <v>724</v>
      </c>
      <c r="L263" s="193"/>
      <c r="M263" s="46"/>
    </row>
    <row r="264" spans="1:13" s="3" customFormat="1" ht="5.25" customHeight="1" thickTop="1" thickBot="1">
      <c r="A264" s="35"/>
      <c r="B264" s="920" t="s">
        <v>1617</v>
      </c>
      <c r="C264" s="921"/>
      <c r="D264" s="43"/>
      <c r="E264" s="44"/>
      <c r="F264" s="44"/>
      <c r="G264" s="35"/>
      <c r="H264" s="924" t="s">
        <v>722</v>
      </c>
      <c r="I264" s="925"/>
      <c r="J264" s="45"/>
      <c r="K264" s="45"/>
      <c r="L264" s="45"/>
      <c r="M264" s="46"/>
    </row>
    <row r="265" spans="1:13" s="3" customFormat="1" ht="16.5" thickTop="1" thickBot="1">
      <c r="A265" s="46"/>
      <c r="B265" s="922"/>
      <c r="C265" s="923"/>
      <c r="D265" s="14"/>
      <c r="E265" s="12" t="s">
        <v>647</v>
      </c>
      <c r="F265" s="13">
        <f>COUNTA(D267:D286)</f>
        <v>3</v>
      </c>
      <c r="G265" s="46"/>
      <c r="H265" s="926"/>
      <c r="I265" s="927"/>
      <c r="J265" s="32"/>
      <c r="K265" s="33" t="s">
        <v>647</v>
      </c>
      <c r="L265" s="34">
        <f>COUNTA(J267:J286)</f>
        <v>7</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679</v>
      </c>
      <c r="F267" s="263" t="s">
        <v>549</v>
      </c>
      <c r="G267" s="46"/>
      <c r="H267" s="100" t="s">
        <v>632</v>
      </c>
      <c r="I267" s="83" t="s">
        <v>1118</v>
      </c>
      <c r="J267" s="84" t="s">
        <v>2583</v>
      </c>
      <c r="K267" s="85" t="s">
        <v>567</v>
      </c>
      <c r="L267" s="267" t="s">
        <v>568</v>
      </c>
      <c r="M267" s="46"/>
    </row>
    <row r="268" spans="1:13" s="3" customFormat="1">
      <c r="A268" s="46"/>
      <c r="B268" s="87" t="s">
        <v>633</v>
      </c>
      <c r="C268" s="88" t="s">
        <v>749</v>
      </c>
      <c r="D268" s="89" t="s">
        <v>550</v>
      </c>
      <c r="E268" s="90" t="s">
        <v>665</v>
      </c>
      <c r="F268" s="264" t="s">
        <v>551</v>
      </c>
      <c r="G268" s="46"/>
      <c r="H268" s="102" t="s">
        <v>633</v>
      </c>
      <c r="I268" s="88" t="s">
        <v>1053</v>
      </c>
      <c r="J268" s="89" t="s">
        <v>1054</v>
      </c>
      <c r="K268" s="90" t="s">
        <v>730</v>
      </c>
      <c r="L268" s="268" t="s">
        <v>569</v>
      </c>
      <c r="M268" s="46"/>
    </row>
    <row r="269" spans="1:13" s="3" customFormat="1">
      <c r="A269" s="46"/>
      <c r="B269" s="92" t="s">
        <v>634</v>
      </c>
      <c r="C269" s="93" t="s">
        <v>973</v>
      </c>
      <c r="D269" s="94" t="s">
        <v>1484</v>
      </c>
      <c r="E269" s="95" t="s">
        <v>679</v>
      </c>
      <c r="F269" s="265" t="s">
        <v>552</v>
      </c>
      <c r="G269" s="46"/>
      <c r="H269" s="104" t="s">
        <v>634</v>
      </c>
      <c r="I269" s="93" t="s">
        <v>701</v>
      </c>
      <c r="J269" s="94" t="s">
        <v>700</v>
      </c>
      <c r="K269" s="95" t="s">
        <v>671</v>
      </c>
      <c r="L269" s="269" t="s">
        <v>570</v>
      </c>
      <c r="M269" s="46"/>
    </row>
    <row r="270" spans="1:13" s="3" customFormat="1" ht="12.75">
      <c r="A270" s="46"/>
      <c r="B270" s="6"/>
      <c r="C270" s="7"/>
      <c r="D270" s="20"/>
      <c r="E270" s="9"/>
      <c r="F270" s="266"/>
      <c r="G270" s="46"/>
      <c r="H270" s="26" t="s">
        <v>635</v>
      </c>
      <c r="I270" s="7" t="s">
        <v>790</v>
      </c>
      <c r="J270" s="8" t="s">
        <v>797</v>
      </c>
      <c r="K270" s="9" t="s">
        <v>679</v>
      </c>
      <c r="L270" s="270" t="s">
        <v>2590</v>
      </c>
      <c r="M270" s="46"/>
    </row>
    <row r="271" spans="1:13" s="3" customFormat="1" ht="12.75">
      <c r="A271" s="46"/>
      <c r="B271" s="6"/>
      <c r="C271" s="7"/>
      <c r="D271" s="20"/>
      <c r="E271" s="9"/>
      <c r="F271" s="266"/>
      <c r="G271" s="46"/>
      <c r="H271" s="26" t="s">
        <v>636</v>
      </c>
      <c r="I271" s="7" t="s">
        <v>866</v>
      </c>
      <c r="J271" s="8" t="s">
        <v>1070</v>
      </c>
      <c r="K271" s="9" t="s">
        <v>753</v>
      </c>
      <c r="L271" s="270" t="s">
        <v>571</v>
      </c>
      <c r="M271" s="46"/>
    </row>
    <row r="272" spans="1:13" s="3" customFormat="1" ht="12.75">
      <c r="A272" s="46"/>
      <c r="B272" s="6"/>
      <c r="C272" s="7"/>
      <c r="D272" s="20"/>
      <c r="E272" s="9"/>
      <c r="F272" s="266"/>
      <c r="G272" s="46"/>
      <c r="H272" s="26" t="s">
        <v>637</v>
      </c>
      <c r="I272" s="7" t="s">
        <v>1596</v>
      </c>
      <c r="J272" s="8" t="s">
        <v>1582</v>
      </c>
      <c r="K272" s="9" t="s">
        <v>614</v>
      </c>
      <c r="L272" s="270" t="s">
        <v>572</v>
      </c>
      <c r="M272" s="46"/>
    </row>
    <row r="273" spans="1:13" s="3" customFormat="1" ht="13.5" thickBot="1">
      <c r="A273" s="46"/>
      <c r="B273" s="6"/>
      <c r="C273" s="7"/>
      <c r="D273" s="20"/>
      <c r="E273" s="9"/>
      <c r="F273" s="266"/>
      <c r="G273" s="46"/>
      <c r="H273" s="26" t="s">
        <v>638</v>
      </c>
      <c r="I273" s="7" t="s">
        <v>1053</v>
      </c>
      <c r="J273" s="8" t="s">
        <v>998</v>
      </c>
      <c r="K273" s="9" t="s">
        <v>753</v>
      </c>
      <c r="L273" s="270" t="s">
        <v>573</v>
      </c>
      <c r="M273" s="46"/>
    </row>
    <row r="274" spans="1:13" s="3" customFormat="1" ht="12.75" hidden="1">
      <c r="A274" s="46"/>
      <c r="B274" s="6"/>
      <c r="C274" s="7"/>
      <c r="D274" s="20"/>
      <c r="E274" s="9"/>
      <c r="F274" s="226"/>
      <c r="G274" s="46"/>
      <c r="H274" s="26"/>
      <c r="I274" s="7"/>
      <c r="J274" s="8"/>
      <c r="K274" s="9"/>
      <c r="L274" s="237"/>
      <c r="M274" s="46"/>
    </row>
    <row r="275" spans="1:13" s="3" customFormat="1" ht="12.75" hidden="1">
      <c r="A275" s="46"/>
      <c r="B275" s="6"/>
      <c r="C275" s="7"/>
      <c r="D275" s="20"/>
      <c r="E275" s="9"/>
      <c r="F275" s="226"/>
      <c r="G275" s="46"/>
      <c r="H275" s="26"/>
      <c r="I275" s="7"/>
      <c r="J275" s="8"/>
      <c r="K275" s="9"/>
      <c r="L275" s="237"/>
      <c r="M275" s="46"/>
    </row>
    <row r="276" spans="1:13" s="3" customFormat="1" ht="12.75" hidden="1">
      <c r="A276" s="46"/>
      <c r="B276" s="6"/>
      <c r="C276" s="7"/>
      <c r="D276" s="20"/>
      <c r="E276" s="9"/>
      <c r="F276" s="226"/>
      <c r="G276" s="46"/>
      <c r="H276" s="26"/>
      <c r="I276" s="7"/>
      <c r="J276" s="8"/>
      <c r="K276" s="9"/>
      <c r="L276" s="237"/>
      <c r="M276" s="46"/>
    </row>
    <row r="277" spans="1:13" s="3" customFormat="1" ht="12.75" hidden="1">
      <c r="A277" s="46"/>
      <c r="B277" s="6"/>
      <c r="C277" s="7"/>
      <c r="D277" s="20"/>
      <c r="E277" s="9"/>
      <c r="F277" s="226"/>
      <c r="G277" s="46"/>
      <c r="H277" s="26"/>
      <c r="I277" s="7"/>
      <c r="J277" s="8"/>
      <c r="K277" s="9"/>
      <c r="L277" s="237"/>
      <c r="M277" s="46"/>
    </row>
    <row r="278" spans="1:13" s="3" customFormat="1" ht="12.75" hidden="1">
      <c r="A278" s="46"/>
      <c r="B278" s="6"/>
      <c r="C278" s="7"/>
      <c r="D278" s="20"/>
      <c r="E278" s="9"/>
      <c r="F278" s="226"/>
      <c r="G278" s="46"/>
      <c r="H278" s="26"/>
      <c r="I278" s="7"/>
      <c r="J278" s="8"/>
      <c r="K278" s="9"/>
      <c r="L278" s="237"/>
      <c r="M278" s="46"/>
    </row>
    <row r="279" spans="1:13" s="3" customFormat="1" ht="12.75" hidden="1">
      <c r="A279" s="46"/>
      <c r="B279" s="6"/>
      <c r="C279" s="7"/>
      <c r="D279" s="20"/>
      <c r="E279" s="9"/>
      <c r="F279" s="226"/>
      <c r="G279" s="46"/>
      <c r="H279" s="26"/>
      <c r="I279" s="7"/>
      <c r="J279" s="8"/>
      <c r="K279" s="9"/>
      <c r="L279" s="237"/>
      <c r="M279" s="46"/>
    </row>
    <row r="280" spans="1:13" s="3" customFormat="1" ht="12.75" hidden="1">
      <c r="A280" s="46"/>
      <c r="B280" s="6"/>
      <c r="C280" s="7"/>
      <c r="D280" s="20"/>
      <c r="E280" s="9"/>
      <c r="F280" s="226"/>
      <c r="G280" s="46"/>
      <c r="H280" s="26"/>
      <c r="I280" s="7"/>
      <c r="J280" s="8"/>
      <c r="K280" s="9"/>
      <c r="L280" s="237"/>
      <c r="M280" s="46"/>
    </row>
    <row r="281" spans="1:13" s="3" customFormat="1" ht="12.75" hidden="1">
      <c r="A281" s="46"/>
      <c r="B281" s="6"/>
      <c r="C281" s="7"/>
      <c r="D281" s="21"/>
      <c r="E281" s="9"/>
      <c r="F281" s="226"/>
      <c r="G281" s="46"/>
      <c r="H281" s="26"/>
      <c r="I281" s="7"/>
      <c r="J281" s="7"/>
      <c r="K281" s="9"/>
      <c r="L281" s="237"/>
      <c r="M281" s="46"/>
    </row>
    <row r="282" spans="1:13" s="3" customFormat="1" ht="12.75" hidden="1">
      <c r="A282" s="46"/>
      <c r="B282" s="6"/>
      <c r="C282" s="7"/>
      <c r="D282" s="21"/>
      <c r="E282" s="9"/>
      <c r="F282" s="226"/>
      <c r="G282" s="46"/>
      <c r="H282" s="26"/>
      <c r="I282" s="7"/>
      <c r="J282" s="7"/>
      <c r="K282" s="9"/>
      <c r="L282" s="237"/>
      <c r="M282" s="46"/>
    </row>
    <row r="283" spans="1:13" s="3" customFormat="1" ht="12.75" hidden="1">
      <c r="A283" s="46"/>
      <c r="B283" s="6"/>
      <c r="C283" s="7"/>
      <c r="D283" s="21"/>
      <c r="E283" s="9"/>
      <c r="F283" s="226"/>
      <c r="G283" s="46"/>
      <c r="H283" s="26"/>
      <c r="I283" s="7"/>
      <c r="J283" s="7"/>
      <c r="K283" s="9"/>
      <c r="L283" s="237"/>
      <c r="M283" s="46"/>
    </row>
    <row r="284" spans="1:13" s="3" customFormat="1" ht="12.75" hidden="1">
      <c r="A284" s="46"/>
      <c r="B284" s="6"/>
      <c r="C284" s="7"/>
      <c r="D284" s="21"/>
      <c r="E284" s="9"/>
      <c r="F284" s="226"/>
      <c r="G284" s="46"/>
      <c r="H284" s="26"/>
      <c r="I284" s="7"/>
      <c r="J284" s="7"/>
      <c r="K284" s="9"/>
      <c r="L284" s="237"/>
      <c r="M284" s="46"/>
    </row>
    <row r="285" spans="1:13" s="3" customFormat="1" ht="12.75" hidden="1">
      <c r="A285" s="46"/>
      <c r="B285" s="6"/>
      <c r="C285" s="7"/>
      <c r="D285" s="21"/>
      <c r="E285" s="9"/>
      <c r="F285" s="226"/>
      <c r="G285" s="46"/>
      <c r="H285" s="26"/>
      <c r="I285" s="7"/>
      <c r="J285" s="7"/>
      <c r="K285" s="9"/>
      <c r="L285" s="237"/>
      <c r="M285" s="46"/>
    </row>
    <row r="286" spans="1:13" s="3" customFormat="1" ht="13.5" hidden="1" thickBot="1">
      <c r="A286" s="46"/>
      <c r="B286" s="19"/>
      <c r="C286" s="10"/>
      <c r="D286" s="22"/>
      <c r="E286" s="11"/>
      <c r="F286" s="227"/>
      <c r="G286" s="46"/>
      <c r="H286" s="28"/>
      <c r="I286" s="29"/>
      <c r="J286" s="29"/>
      <c r="K286" s="30"/>
      <c r="L286" s="238"/>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5" t="s">
        <v>914</v>
      </c>
      <c r="C288" s="193"/>
      <c r="D288" s="193" t="s">
        <v>724</v>
      </c>
      <c r="E288" s="902" t="s">
        <v>916</v>
      </c>
      <c r="F288" s="902"/>
      <c r="G288" s="42"/>
      <c r="H288" s="193" t="s">
        <v>775</v>
      </c>
      <c r="I288" s="193"/>
      <c r="J288" s="193" t="s">
        <v>724</v>
      </c>
      <c r="K288" s="902" t="s">
        <v>915</v>
      </c>
      <c r="L288" s="902"/>
      <c r="M288" s="46"/>
    </row>
    <row r="289" spans="1:13" s="3" customFormat="1" ht="5.25" customHeight="1" thickTop="1" thickBot="1">
      <c r="A289" s="35"/>
      <c r="B289" s="930" t="s">
        <v>906</v>
      </c>
      <c r="C289" s="931"/>
      <c r="D289" s="45"/>
      <c r="E289" s="45"/>
      <c r="F289" s="45"/>
      <c r="G289" s="35"/>
      <c r="H289" s="924" t="s">
        <v>722</v>
      </c>
      <c r="I289" s="925"/>
      <c r="J289" s="45"/>
      <c r="K289" s="45"/>
      <c r="L289" s="45"/>
      <c r="M289" s="46"/>
    </row>
    <row r="290" spans="1:13" s="3" customFormat="1" ht="16.5" thickTop="1" thickBot="1">
      <c r="A290" s="46"/>
      <c r="B290" s="932"/>
      <c r="C290" s="933"/>
      <c r="D290" s="58"/>
      <c r="E290" s="59" t="s">
        <v>647</v>
      </c>
      <c r="F290" s="60">
        <f>COUNTA(D292:D311)</f>
        <v>8</v>
      </c>
      <c r="G290" s="46"/>
      <c r="H290" s="926"/>
      <c r="I290" s="927"/>
      <c r="J290" s="32"/>
      <c r="K290" s="33" t="s">
        <v>647</v>
      </c>
      <c r="L290" s="34">
        <f>COUNTA(J292:J311)</f>
        <v>9</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586</v>
      </c>
      <c r="D292" s="84" t="s">
        <v>1296</v>
      </c>
      <c r="E292" s="85" t="s">
        <v>679</v>
      </c>
      <c r="F292" s="271" t="s">
        <v>587</v>
      </c>
      <c r="G292" s="46"/>
      <c r="H292" s="100" t="s">
        <v>632</v>
      </c>
      <c r="I292" s="83" t="s">
        <v>1068</v>
      </c>
      <c r="J292" s="84" t="s">
        <v>848</v>
      </c>
      <c r="K292" s="85" t="s">
        <v>944</v>
      </c>
      <c r="L292" s="267" t="s">
        <v>2580</v>
      </c>
      <c r="M292" s="46"/>
    </row>
    <row r="293" spans="1:13" s="3" customFormat="1">
      <c r="A293" s="46"/>
      <c r="B293" s="98" t="s">
        <v>633</v>
      </c>
      <c r="C293" s="88" t="s">
        <v>891</v>
      </c>
      <c r="D293" s="89" t="s">
        <v>1668</v>
      </c>
      <c r="E293" s="90" t="s">
        <v>668</v>
      </c>
      <c r="F293" s="272" t="s">
        <v>588</v>
      </c>
      <c r="G293" s="46"/>
      <c r="H293" s="102" t="s">
        <v>633</v>
      </c>
      <c r="I293" s="88" t="s">
        <v>1079</v>
      </c>
      <c r="J293" s="89" t="s">
        <v>1080</v>
      </c>
      <c r="K293" s="90" t="s">
        <v>679</v>
      </c>
      <c r="L293" s="268" t="s">
        <v>574</v>
      </c>
      <c r="M293" s="46"/>
    </row>
    <row r="294" spans="1:13" s="3" customFormat="1">
      <c r="A294" s="46"/>
      <c r="B294" s="99" t="s">
        <v>634</v>
      </c>
      <c r="C294" s="93" t="s">
        <v>866</v>
      </c>
      <c r="D294" s="94" t="s">
        <v>1300</v>
      </c>
      <c r="E294" s="95" t="s">
        <v>679</v>
      </c>
      <c r="F294" s="273" t="s">
        <v>589</v>
      </c>
      <c r="G294" s="46"/>
      <c r="H294" s="104" t="s">
        <v>634</v>
      </c>
      <c r="I294" s="93" t="s">
        <v>1291</v>
      </c>
      <c r="J294" s="94" t="s">
        <v>575</v>
      </c>
      <c r="K294" s="95" t="s">
        <v>576</v>
      </c>
      <c r="L294" s="269" t="s">
        <v>577</v>
      </c>
      <c r="M294" s="46"/>
    </row>
    <row r="295" spans="1:13" s="3" customFormat="1">
      <c r="A295" s="46"/>
      <c r="B295" s="63" t="s">
        <v>635</v>
      </c>
      <c r="C295" s="7" t="s">
        <v>744</v>
      </c>
      <c r="D295" s="8" t="s">
        <v>1085</v>
      </c>
      <c r="E295" s="9" t="s">
        <v>948</v>
      </c>
      <c r="F295" s="274" t="s">
        <v>590</v>
      </c>
      <c r="G295" s="46"/>
      <c r="H295" s="26" t="s">
        <v>635</v>
      </c>
      <c r="I295" s="7" t="s">
        <v>818</v>
      </c>
      <c r="J295" s="8" t="s">
        <v>578</v>
      </c>
      <c r="K295" s="9" t="s">
        <v>883</v>
      </c>
      <c r="L295" s="270" t="s">
        <v>579</v>
      </c>
      <c r="M295" s="46"/>
    </row>
    <row r="296" spans="1:13" s="3" customFormat="1">
      <c r="A296" s="46"/>
      <c r="B296" s="63" t="s">
        <v>636</v>
      </c>
      <c r="C296" s="7" t="s">
        <v>866</v>
      </c>
      <c r="D296" s="8" t="s">
        <v>591</v>
      </c>
      <c r="E296" s="9" t="s">
        <v>885</v>
      </c>
      <c r="F296" s="274" t="s">
        <v>592</v>
      </c>
      <c r="G296" s="46"/>
      <c r="H296" s="26" t="s">
        <v>636</v>
      </c>
      <c r="I296" s="7" t="s">
        <v>669</v>
      </c>
      <c r="J296" s="8" t="s">
        <v>728</v>
      </c>
      <c r="K296" s="9" t="s">
        <v>663</v>
      </c>
      <c r="L296" s="270" t="s">
        <v>580</v>
      </c>
      <c r="M296" s="46"/>
    </row>
    <row r="297" spans="1:13" s="3" customFormat="1">
      <c r="A297" s="46"/>
      <c r="B297" s="63" t="s">
        <v>637</v>
      </c>
      <c r="C297" s="7" t="s">
        <v>593</v>
      </c>
      <c r="D297" s="8" t="s">
        <v>1543</v>
      </c>
      <c r="E297" s="9" t="s">
        <v>752</v>
      </c>
      <c r="F297" s="274" t="s">
        <v>594</v>
      </c>
      <c r="G297" s="46"/>
      <c r="H297" s="26" t="s">
        <v>637</v>
      </c>
      <c r="I297" s="7" t="s">
        <v>1084</v>
      </c>
      <c r="J297" s="8" t="s">
        <v>1865</v>
      </c>
      <c r="K297" s="9" t="s">
        <v>885</v>
      </c>
      <c r="L297" s="270" t="s">
        <v>581</v>
      </c>
      <c r="M297" s="46"/>
    </row>
    <row r="298" spans="1:13" s="3" customFormat="1">
      <c r="A298" s="46"/>
      <c r="B298" s="63" t="s">
        <v>638</v>
      </c>
      <c r="C298" s="7" t="s">
        <v>1079</v>
      </c>
      <c r="D298" s="8" t="s">
        <v>1587</v>
      </c>
      <c r="E298" s="9" t="s">
        <v>753</v>
      </c>
      <c r="F298" s="274" t="s">
        <v>595</v>
      </c>
      <c r="G298" s="46"/>
      <c r="H298" s="26" t="s">
        <v>638</v>
      </c>
      <c r="I298" s="7" t="s">
        <v>1147</v>
      </c>
      <c r="J298" s="8" t="s">
        <v>612</v>
      </c>
      <c r="K298" s="9" t="s">
        <v>679</v>
      </c>
      <c r="L298" s="270" t="s">
        <v>582</v>
      </c>
      <c r="M298" s="46"/>
    </row>
    <row r="299" spans="1:13" s="3" customFormat="1">
      <c r="A299" s="46"/>
      <c r="B299" s="63" t="s">
        <v>639</v>
      </c>
      <c r="C299" s="7" t="s">
        <v>735</v>
      </c>
      <c r="D299" s="8" t="s">
        <v>1086</v>
      </c>
      <c r="E299" s="9" t="s">
        <v>936</v>
      </c>
      <c r="F299" s="274" t="s">
        <v>596</v>
      </c>
      <c r="G299" s="46"/>
      <c r="H299" s="26" t="s">
        <v>639</v>
      </c>
      <c r="I299" s="7" t="s">
        <v>861</v>
      </c>
      <c r="J299" s="8" t="s">
        <v>583</v>
      </c>
      <c r="K299" s="9" t="s">
        <v>614</v>
      </c>
      <c r="L299" s="270" t="s">
        <v>584</v>
      </c>
      <c r="M299" s="46"/>
    </row>
    <row r="300" spans="1:13" s="3" customFormat="1" ht="13.5" thickBot="1">
      <c r="A300" s="46"/>
      <c r="B300" s="63"/>
      <c r="C300" s="7"/>
      <c r="D300" s="20"/>
      <c r="E300" s="9"/>
      <c r="F300" s="274"/>
      <c r="G300" s="46"/>
      <c r="H300" s="26" t="s">
        <v>640</v>
      </c>
      <c r="I300" s="7" t="s">
        <v>669</v>
      </c>
      <c r="J300" s="8" t="s">
        <v>1082</v>
      </c>
      <c r="K300" s="9" t="s">
        <v>753</v>
      </c>
      <c r="L300" s="270" t="s">
        <v>585</v>
      </c>
      <c r="M300" s="46"/>
    </row>
    <row r="301" spans="1:13" s="3" customFormat="1" ht="12.75" hidden="1">
      <c r="A301" s="46"/>
      <c r="B301" s="63"/>
      <c r="C301" s="7"/>
      <c r="D301" s="20"/>
      <c r="E301" s="9"/>
      <c r="F301" s="232"/>
      <c r="G301" s="46"/>
      <c r="H301" s="26"/>
      <c r="I301" s="7"/>
      <c r="J301" s="8"/>
      <c r="K301" s="9"/>
      <c r="L301" s="237"/>
      <c r="M301" s="46"/>
    </row>
    <row r="302" spans="1:13" s="3" customFormat="1" ht="12.75" hidden="1">
      <c r="A302" s="46"/>
      <c r="B302" s="63"/>
      <c r="C302" s="7"/>
      <c r="D302" s="20"/>
      <c r="E302" s="9"/>
      <c r="F302" s="232"/>
      <c r="G302" s="46"/>
      <c r="H302" s="26"/>
      <c r="I302" s="7"/>
      <c r="J302" s="8"/>
      <c r="K302" s="9"/>
      <c r="L302" s="237"/>
      <c r="M302" s="46"/>
    </row>
    <row r="303" spans="1:13" s="3" customFormat="1" ht="12.75" hidden="1">
      <c r="A303" s="46"/>
      <c r="B303" s="63"/>
      <c r="C303" s="7"/>
      <c r="D303" s="20"/>
      <c r="E303" s="9"/>
      <c r="F303" s="232"/>
      <c r="G303" s="46"/>
      <c r="H303" s="26"/>
      <c r="I303" s="7"/>
      <c r="J303" s="8"/>
      <c r="K303" s="9"/>
      <c r="L303" s="237"/>
      <c r="M303" s="46"/>
    </row>
    <row r="304" spans="1:13" s="3" customFormat="1" ht="12.75" hidden="1">
      <c r="A304" s="46"/>
      <c r="B304" s="63"/>
      <c r="C304" s="7"/>
      <c r="D304" s="20"/>
      <c r="E304" s="9"/>
      <c r="F304" s="232"/>
      <c r="G304" s="46"/>
      <c r="H304" s="26"/>
      <c r="I304" s="7"/>
      <c r="J304" s="8"/>
      <c r="K304" s="9"/>
      <c r="L304" s="237"/>
      <c r="M304" s="46"/>
    </row>
    <row r="305" spans="1:13" s="3" customFormat="1" ht="12.75" hidden="1">
      <c r="A305" s="46"/>
      <c r="B305" s="63"/>
      <c r="C305" s="7"/>
      <c r="D305" s="20"/>
      <c r="E305" s="9"/>
      <c r="F305" s="232"/>
      <c r="G305" s="46"/>
      <c r="H305" s="26"/>
      <c r="I305" s="7"/>
      <c r="J305" s="8"/>
      <c r="K305" s="9"/>
      <c r="L305" s="237"/>
      <c r="M305" s="46"/>
    </row>
    <row r="306" spans="1:13" s="3" customFormat="1" ht="12.75" hidden="1">
      <c r="A306" s="46"/>
      <c r="B306" s="63"/>
      <c r="C306" s="7"/>
      <c r="D306" s="21"/>
      <c r="E306" s="9"/>
      <c r="F306" s="232"/>
      <c r="G306" s="46"/>
      <c r="H306" s="26"/>
      <c r="I306" s="7"/>
      <c r="J306" s="7"/>
      <c r="K306" s="9"/>
      <c r="L306" s="237"/>
      <c r="M306" s="46"/>
    </row>
    <row r="307" spans="1:13" s="3" customFormat="1" ht="12.75" hidden="1">
      <c r="A307" s="46"/>
      <c r="B307" s="63"/>
      <c r="C307" s="7"/>
      <c r="D307" s="21"/>
      <c r="E307" s="9"/>
      <c r="F307" s="232"/>
      <c r="G307" s="46"/>
      <c r="H307" s="26"/>
      <c r="I307" s="7"/>
      <c r="J307" s="7"/>
      <c r="K307" s="9"/>
      <c r="L307" s="237"/>
      <c r="M307" s="46"/>
    </row>
    <row r="308" spans="1:13" s="3" customFormat="1" ht="12.75" hidden="1">
      <c r="A308" s="46"/>
      <c r="B308" s="63"/>
      <c r="C308" s="7"/>
      <c r="D308" s="21"/>
      <c r="E308" s="9"/>
      <c r="F308" s="232"/>
      <c r="G308" s="46"/>
      <c r="H308" s="26"/>
      <c r="I308" s="7"/>
      <c r="J308" s="7"/>
      <c r="K308" s="9"/>
      <c r="L308" s="237"/>
      <c r="M308" s="46"/>
    </row>
    <row r="309" spans="1:13" s="3" customFormat="1" ht="12.75" hidden="1">
      <c r="A309" s="46"/>
      <c r="B309" s="63"/>
      <c r="C309" s="7"/>
      <c r="D309" s="21"/>
      <c r="E309" s="9"/>
      <c r="F309" s="232"/>
      <c r="G309" s="46"/>
      <c r="H309" s="26"/>
      <c r="I309" s="7"/>
      <c r="J309" s="7"/>
      <c r="K309" s="9"/>
      <c r="L309" s="237"/>
      <c r="M309" s="46"/>
    </row>
    <row r="310" spans="1:13" s="3" customFormat="1" ht="12.75" hidden="1">
      <c r="A310" s="46"/>
      <c r="B310" s="63"/>
      <c r="C310" s="7"/>
      <c r="D310" s="21"/>
      <c r="E310" s="9"/>
      <c r="F310" s="232"/>
      <c r="G310" s="46"/>
      <c r="H310" s="26"/>
      <c r="I310" s="7"/>
      <c r="J310" s="7"/>
      <c r="K310" s="9"/>
      <c r="L310" s="237"/>
      <c r="M310" s="46"/>
    </row>
    <row r="311" spans="1:13" s="3" customFormat="1" ht="13.5" hidden="1" thickBot="1">
      <c r="A311" s="46"/>
      <c r="B311" s="65"/>
      <c r="C311" s="66"/>
      <c r="D311" s="67"/>
      <c r="E311" s="68"/>
      <c r="F311" s="233"/>
      <c r="G311" s="46"/>
      <c r="H311" s="28"/>
      <c r="I311" s="29"/>
      <c r="J311" s="29"/>
      <c r="K311" s="30"/>
      <c r="L311" s="238"/>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56"/>
      <c r="C313" s="256"/>
      <c r="D313" s="256"/>
      <c r="E313" s="256"/>
      <c r="F313" s="256"/>
      <c r="H313" s="48"/>
      <c r="I313" s="48"/>
      <c r="J313" s="48"/>
      <c r="K313" s="48"/>
      <c r="L313" s="48"/>
    </row>
    <row r="314" spans="1:13" s="3" customFormat="1" ht="21" thickBot="1">
      <c r="B314" s="193" t="s">
        <v>556</v>
      </c>
      <c r="C314" s="193"/>
      <c r="D314" s="193" t="s">
        <v>555</v>
      </c>
      <c r="E314" s="902" t="s">
        <v>558</v>
      </c>
      <c r="F314" s="902"/>
      <c r="G314" s="46"/>
      <c r="H314" s="193" t="s">
        <v>2562</v>
      </c>
      <c r="I314" s="193"/>
      <c r="J314" s="193" t="s">
        <v>726</v>
      </c>
      <c r="K314" s="902" t="s">
        <v>2563</v>
      </c>
      <c r="L314" s="902"/>
    </row>
    <row r="315" spans="1:13" s="3" customFormat="1" ht="13.5" thickTop="1" thickBot="1">
      <c r="B315" s="924" t="s">
        <v>557</v>
      </c>
      <c r="C315" s="925"/>
      <c r="D315" s="45"/>
      <c r="E315" s="45"/>
      <c r="F315" s="45"/>
      <c r="G315" s="46"/>
      <c r="H315" s="924" t="s">
        <v>2563</v>
      </c>
      <c r="I315" s="925"/>
      <c r="J315" s="45"/>
      <c r="K315" s="45"/>
      <c r="L315" s="45"/>
    </row>
    <row r="316" spans="1:13" s="3" customFormat="1" ht="16.5" thickTop="1" thickBot="1">
      <c r="B316" s="926"/>
      <c r="C316" s="927"/>
      <c r="D316" s="32"/>
      <c r="E316" s="33" t="s">
        <v>647</v>
      </c>
      <c r="F316" s="34">
        <f>COUNTA(D318:D337)</f>
        <v>1</v>
      </c>
      <c r="G316" s="46"/>
      <c r="H316" s="926"/>
      <c r="I316" s="927"/>
      <c r="J316" s="32"/>
      <c r="K316" s="33" t="s">
        <v>647</v>
      </c>
      <c r="L316" s="34">
        <f>COUNTA(J318:J337)</f>
        <v>2</v>
      </c>
    </row>
    <row r="317" spans="1:13" s="3" customFormat="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c r="B318" s="100" t="s">
        <v>632</v>
      </c>
      <c r="C318" s="83" t="s">
        <v>669</v>
      </c>
      <c r="D318" s="84" t="s">
        <v>559</v>
      </c>
      <c r="E318" s="85" t="s">
        <v>1675</v>
      </c>
      <c r="F318" s="267" t="s">
        <v>560</v>
      </c>
      <c r="G318" s="46"/>
      <c r="H318" s="100" t="s">
        <v>632</v>
      </c>
      <c r="I318" s="83" t="s">
        <v>708</v>
      </c>
      <c r="J318" s="84" t="s">
        <v>811</v>
      </c>
      <c r="K318" s="85" t="s">
        <v>631</v>
      </c>
      <c r="L318" s="267" t="s">
        <v>553</v>
      </c>
    </row>
    <row r="319" spans="1:13" s="3" customFormat="1" ht="12.75" thickBot="1">
      <c r="B319" s="102"/>
      <c r="C319" s="88"/>
      <c r="D319" s="89"/>
      <c r="E319" s="90"/>
      <c r="F319" s="268"/>
      <c r="G319" s="46"/>
      <c r="H319" s="102" t="s">
        <v>633</v>
      </c>
      <c r="I319" s="88" t="s">
        <v>740</v>
      </c>
      <c r="J319" s="89" t="s">
        <v>2414</v>
      </c>
      <c r="K319" s="90" t="s">
        <v>631</v>
      </c>
      <c r="L319" s="268" t="s">
        <v>554</v>
      </c>
    </row>
    <row r="320" spans="1:13" s="3" customFormat="1" hidden="1">
      <c r="B320" s="104"/>
      <c r="C320" s="93"/>
      <c r="D320" s="94"/>
      <c r="E320" s="95"/>
      <c r="F320" s="236"/>
      <c r="H320" s="104"/>
      <c r="I320" s="93"/>
      <c r="J320" s="94"/>
      <c r="K320" s="95"/>
      <c r="L320" s="236"/>
    </row>
    <row r="321" spans="2:12" s="3" customFormat="1" hidden="1">
      <c r="B321" s="26"/>
      <c r="C321" s="7"/>
      <c r="D321" s="8"/>
      <c r="E321" s="9"/>
      <c r="F321" s="237"/>
      <c r="H321" s="26"/>
      <c r="I321" s="7"/>
      <c r="J321" s="8"/>
      <c r="K321" s="9"/>
      <c r="L321" s="237"/>
    </row>
    <row r="322" spans="2:12" s="3" customFormat="1" hidden="1">
      <c r="B322" s="26"/>
      <c r="C322" s="7"/>
      <c r="D322" s="8"/>
      <c r="E322" s="9"/>
      <c r="F322" s="237"/>
      <c r="H322" s="26"/>
      <c r="I322" s="7"/>
      <c r="J322" s="8"/>
      <c r="K322" s="9"/>
      <c r="L322" s="237"/>
    </row>
    <row r="323" spans="2:12" s="3" customFormat="1" hidden="1">
      <c r="B323" s="26"/>
      <c r="C323" s="7"/>
      <c r="D323" s="8"/>
      <c r="E323" s="9"/>
      <c r="F323" s="237"/>
      <c r="H323" s="26"/>
      <c r="I323" s="7"/>
      <c r="J323" s="8"/>
      <c r="K323" s="9"/>
      <c r="L323" s="237"/>
    </row>
    <row r="324" spans="2:12" s="3" customFormat="1" ht="12.75" hidden="1" thickBot="1">
      <c r="B324" s="26"/>
      <c r="C324" s="7"/>
      <c r="D324" s="8"/>
      <c r="E324" s="9"/>
      <c r="F324" s="237"/>
      <c r="H324" s="26"/>
      <c r="I324" s="7"/>
      <c r="J324" s="8"/>
      <c r="K324" s="9"/>
      <c r="L324" s="237"/>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89:C290"/>
    <mergeCell ref="H289:I290"/>
    <mergeCell ref="B264:C265"/>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N1" sqref="N1"/>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905" t="s">
        <v>1705</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38444</v>
      </c>
      <c r="G4" s="914"/>
      <c r="H4" s="914"/>
      <c r="I4" s="38"/>
      <c r="J4" s="38"/>
      <c r="K4" s="38"/>
      <c r="L4" s="38"/>
      <c r="M4" s="35"/>
    </row>
    <row r="5" spans="1:13" ht="15">
      <c r="B5" s="190" t="s">
        <v>619</v>
      </c>
      <c r="C5" s="191"/>
      <c r="D5" s="191"/>
      <c r="E5" s="191"/>
      <c r="F5" s="914"/>
      <c r="G5" s="914"/>
      <c r="H5" s="914"/>
      <c r="I5" s="35"/>
      <c r="J5" s="35"/>
      <c r="K5" s="35"/>
      <c r="L5" s="35"/>
      <c r="M5" s="35"/>
    </row>
    <row r="6" spans="1:13">
      <c r="A6" s="191"/>
      <c r="B6" s="191"/>
      <c r="C6" s="191"/>
      <c r="D6" s="191"/>
      <c r="E6" s="191"/>
      <c r="F6" s="902">
        <v>241</v>
      </c>
      <c r="G6" s="902"/>
      <c r="H6" s="902"/>
      <c r="I6" s="35"/>
      <c r="J6" s="35"/>
      <c r="K6" s="35"/>
      <c r="L6" s="35"/>
      <c r="M6" s="35"/>
    </row>
    <row r="7" spans="1:13" ht="14.25">
      <c r="B7" s="192" t="s">
        <v>620</v>
      </c>
      <c r="C7" s="191"/>
      <c r="D7" s="191"/>
      <c r="E7" s="191"/>
      <c r="F7" s="902"/>
      <c r="G7" s="902"/>
      <c r="H7" s="902"/>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7</v>
      </c>
      <c r="G12" s="46"/>
      <c r="H12" s="926"/>
      <c r="I12" s="927"/>
      <c r="J12" s="32"/>
      <c r="K12" s="33" t="s">
        <v>647</v>
      </c>
      <c r="L12" s="34">
        <f>COUNTA(J14:J33)</f>
        <v>11</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1104</v>
      </c>
      <c r="D14" s="84" t="s">
        <v>13</v>
      </c>
      <c r="E14" s="85" t="s">
        <v>1716</v>
      </c>
      <c r="F14" s="263" t="s">
        <v>1710</v>
      </c>
      <c r="G14" s="46"/>
      <c r="H14" s="100" t="s">
        <v>632</v>
      </c>
      <c r="I14" s="83" t="s">
        <v>982</v>
      </c>
      <c r="J14" s="84" t="s">
        <v>333</v>
      </c>
      <c r="K14" s="85" t="s">
        <v>2330</v>
      </c>
      <c r="L14" s="267" t="s">
        <v>1720</v>
      </c>
      <c r="M14" s="46"/>
    </row>
    <row r="15" spans="1:13" s="3" customFormat="1">
      <c r="A15" s="46"/>
      <c r="B15" s="87" t="s">
        <v>633</v>
      </c>
      <c r="C15" s="88" t="s">
        <v>1104</v>
      </c>
      <c r="D15" s="89" t="s">
        <v>926</v>
      </c>
      <c r="E15" s="90" t="s">
        <v>802</v>
      </c>
      <c r="F15" s="264" t="s">
        <v>10</v>
      </c>
      <c r="G15" s="46"/>
      <c r="H15" s="102" t="s">
        <v>633</v>
      </c>
      <c r="I15" s="88" t="s">
        <v>984</v>
      </c>
      <c r="J15" s="89" t="s">
        <v>340</v>
      </c>
      <c r="K15" s="90" t="s">
        <v>753</v>
      </c>
      <c r="L15" s="268" t="s">
        <v>1721</v>
      </c>
      <c r="M15" s="46"/>
    </row>
    <row r="16" spans="1:13" s="3" customFormat="1">
      <c r="A16" s="46"/>
      <c r="B16" s="92" t="s">
        <v>634</v>
      </c>
      <c r="C16" s="93" t="s">
        <v>1405</v>
      </c>
      <c r="D16" s="94" t="s">
        <v>924</v>
      </c>
      <c r="E16" s="95" t="s">
        <v>631</v>
      </c>
      <c r="F16" s="265" t="s">
        <v>1711</v>
      </c>
      <c r="G16" s="46"/>
      <c r="H16" s="104" t="s">
        <v>634</v>
      </c>
      <c r="I16" s="93" t="s">
        <v>707</v>
      </c>
      <c r="J16" s="94" t="s">
        <v>791</v>
      </c>
      <c r="K16" s="95" t="s">
        <v>1476</v>
      </c>
      <c r="L16" s="269" t="s">
        <v>22</v>
      </c>
      <c r="M16" s="46"/>
    </row>
    <row r="17" spans="1:13" s="3" customFormat="1">
      <c r="A17" s="46"/>
      <c r="B17" s="188" t="s">
        <v>635</v>
      </c>
      <c r="C17" s="7" t="s">
        <v>1101</v>
      </c>
      <c r="D17" s="8" t="s">
        <v>1707</v>
      </c>
      <c r="E17" s="9" t="s">
        <v>631</v>
      </c>
      <c r="F17" s="266" t="s">
        <v>1712</v>
      </c>
      <c r="G17" s="46"/>
      <c r="H17" s="26" t="s">
        <v>635</v>
      </c>
      <c r="I17" s="7" t="s">
        <v>1116</v>
      </c>
      <c r="J17" s="8" t="s">
        <v>792</v>
      </c>
      <c r="K17" s="9" t="s">
        <v>663</v>
      </c>
      <c r="L17" s="270" t="s">
        <v>1722</v>
      </c>
      <c r="M17" s="46"/>
    </row>
    <row r="18" spans="1:13" s="3" customFormat="1">
      <c r="A18" s="46"/>
      <c r="B18" s="188" t="s">
        <v>636</v>
      </c>
      <c r="C18" s="7" t="s">
        <v>694</v>
      </c>
      <c r="D18" s="8" t="s">
        <v>691</v>
      </c>
      <c r="E18" s="9" t="s">
        <v>631</v>
      </c>
      <c r="F18" s="266" t="s">
        <v>1713</v>
      </c>
      <c r="G18" s="46"/>
      <c r="H18" s="26" t="s">
        <v>636</v>
      </c>
      <c r="I18" s="7" t="s">
        <v>707</v>
      </c>
      <c r="J18" s="8" t="s">
        <v>344</v>
      </c>
      <c r="K18" s="9" t="s">
        <v>668</v>
      </c>
      <c r="L18" s="270" t="s">
        <v>1723</v>
      </c>
      <c r="M18" s="46"/>
    </row>
    <row r="19" spans="1:13" s="3" customFormat="1">
      <c r="A19" s="46"/>
      <c r="B19" s="188" t="s">
        <v>637</v>
      </c>
      <c r="C19" s="7" t="s">
        <v>923</v>
      </c>
      <c r="D19" s="8" t="s">
        <v>922</v>
      </c>
      <c r="E19" s="9" t="s">
        <v>659</v>
      </c>
      <c r="F19" s="266" t="s">
        <v>1714</v>
      </c>
      <c r="G19" s="46"/>
      <c r="H19" s="26" t="s">
        <v>637</v>
      </c>
      <c r="I19" s="7" t="s">
        <v>666</v>
      </c>
      <c r="J19" s="8" t="s">
        <v>1717</v>
      </c>
      <c r="K19" s="9" t="s">
        <v>631</v>
      </c>
      <c r="L19" s="270" t="s">
        <v>1724</v>
      </c>
      <c r="M19" s="46"/>
    </row>
    <row r="20" spans="1:13" s="3" customFormat="1">
      <c r="A20" s="46"/>
      <c r="B20" s="188" t="s">
        <v>638</v>
      </c>
      <c r="C20" s="7" t="s">
        <v>1708</v>
      </c>
      <c r="D20" s="8" t="s">
        <v>1709</v>
      </c>
      <c r="E20" s="9" t="s">
        <v>663</v>
      </c>
      <c r="F20" s="266" t="s">
        <v>1715</v>
      </c>
      <c r="G20" s="46"/>
      <c r="H20" s="26" t="s">
        <v>638</v>
      </c>
      <c r="I20" s="7" t="s">
        <v>1718</v>
      </c>
      <c r="J20" s="8" t="s">
        <v>1719</v>
      </c>
      <c r="K20" s="9" t="s">
        <v>631</v>
      </c>
      <c r="L20" s="270" t="s">
        <v>1725</v>
      </c>
      <c r="M20" s="46"/>
    </row>
    <row r="21" spans="1:13" s="3" customFormat="1">
      <c r="A21" s="46"/>
      <c r="B21" s="188"/>
      <c r="C21" s="7"/>
      <c r="D21" s="8"/>
      <c r="E21" s="9"/>
      <c r="F21" s="266"/>
      <c r="G21" s="46"/>
      <c r="H21" s="26" t="s">
        <v>639</v>
      </c>
      <c r="I21" s="7" t="s">
        <v>742</v>
      </c>
      <c r="J21" s="8" t="s">
        <v>797</v>
      </c>
      <c r="K21" s="9" t="s">
        <v>631</v>
      </c>
      <c r="L21" s="270" t="s">
        <v>1726</v>
      </c>
      <c r="M21" s="46"/>
    </row>
    <row r="22" spans="1:13" s="3" customFormat="1" ht="12.75">
      <c r="A22" s="46"/>
      <c r="B22" s="6"/>
      <c r="C22" s="7"/>
      <c r="D22" s="20"/>
      <c r="E22" s="9"/>
      <c r="F22" s="266"/>
      <c r="G22" s="46"/>
      <c r="H22" s="26" t="s">
        <v>640</v>
      </c>
      <c r="I22" s="7" t="s">
        <v>1123</v>
      </c>
      <c r="J22" s="8" t="s">
        <v>1115</v>
      </c>
      <c r="K22" s="9" t="s">
        <v>631</v>
      </c>
      <c r="L22" s="270" t="s">
        <v>1727</v>
      </c>
      <c r="M22" s="46"/>
    </row>
    <row r="23" spans="1:13" s="3" customFormat="1" ht="12.75">
      <c r="A23" s="46"/>
      <c r="B23" s="6"/>
      <c r="C23" s="7"/>
      <c r="D23" s="20"/>
      <c r="E23" s="9"/>
      <c r="F23" s="266"/>
      <c r="G23" s="46"/>
      <c r="H23" s="26" t="s">
        <v>641</v>
      </c>
      <c r="I23" s="7" t="s">
        <v>798</v>
      </c>
      <c r="J23" s="8" t="s">
        <v>1500</v>
      </c>
      <c r="K23" s="9" t="s">
        <v>753</v>
      </c>
      <c r="L23" s="270" t="s">
        <v>1728</v>
      </c>
      <c r="M23" s="46"/>
    </row>
    <row r="24" spans="1:13" s="3" customFormat="1" ht="13.5" thickBot="1">
      <c r="A24" s="46"/>
      <c r="B24" s="6"/>
      <c r="C24" s="7"/>
      <c r="D24" s="20"/>
      <c r="E24" s="9"/>
      <c r="F24" s="266"/>
      <c r="G24" s="46"/>
      <c r="H24" s="26" t="s">
        <v>642</v>
      </c>
      <c r="I24" s="7" t="s">
        <v>669</v>
      </c>
      <c r="J24" s="8" t="s">
        <v>803</v>
      </c>
      <c r="K24" s="9" t="s">
        <v>631</v>
      </c>
      <c r="L24" s="270" t="s">
        <v>1729</v>
      </c>
      <c r="M24" s="46"/>
    </row>
    <row r="25" spans="1:13" s="3" customFormat="1" ht="12.75" hidden="1">
      <c r="A25" s="46"/>
      <c r="B25" s="6"/>
      <c r="C25" s="7"/>
      <c r="D25" s="20"/>
      <c r="E25" s="9"/>
      <c r="F25" s="266"/>
      <c r="G25" s="46"/>
      <c r="H25" s="26"/>
      <c r="I25" s="7"/>
      <c r="J25" s="8"/>
      <c r="K25" s="9"/>
      <c r="L25" s="270"/>
      <c r="M25" s="46"/>
    </row>
    <row r="26" spans="1:13" s="3" customFormat="1" ht="12.75" hidden="1">
      <c r="A26" s="46"/>
      <c r="B26" s="6"/>
      <c r="C26" s="7"/>
      <c r="D26" s="20"/>
      <c r="E26" s="9"/>
      <c r="F26" s="266"/>
      <c r="G26" s="46"/>
      <c r="H26" s="26"/>
      <c r="I26" s="7"/>
      <c r="J26" s="8"/>
      <c r="K26" s="9"/>
      <c r="L26" s="270"/>
      <c r="M26" s="46"/>
    </row>
    <row r="27" spans="1:13" s="3" customFormat="1" ht="13.5" hidden="1" thickBot="1">
      <c r="A27" s="46"/>
      <c r="B27" s="6"/>
      <c r="C27" s="7"/>
      <c r="D27" s="20"/>
      <c r="E27" s="9"/>
      <c r="F27" s="266"/>
      <c r="G27" s="46"/>
      <c r="H27" s="26"/>
      <c r="I27" s="7"/>
      <c r="J27" s="8"/>
      <c r="K27" s="9"/>
      <c r="L27" s="270"/>
      <c r="M27" s="46"/>
    </row>
    <row r="28" spans="1:13" s="3" customFormat="1" ht="12.75" hidden="1">
      <c r="A28" s="46"/>
      <c r="B28" s="6"/>
      <c r="C28" s="7"/>
      <c r="D28" s="21"/>
      <c r="E28" s="9"/>
      <c r="F28" s="266"/>
      <c r="G28" s="46"/>
      <c r="H28" s="26"/>
      <c r="I28" s="7"/>
      <c r="J28" s="7"/>
      <c r="K28" s="9"/>
      <c r="L28" s="270"/>
      <c r="M28" s="46"/>
    </row>
    <row r="29" spans="1:13" s="3" customFormat="1" ht="12.75" hidden="1">
      <c r="A29" s="46"/>
      <c r="B29" s="6"/>
      <c r="C29" s="7"/>
      <c r="D29" s="21"/>
      <c r="E29" s="9"/>
      <c r="F29" s="266"/>
      <c r="G29" s="46"/>
      <c r="H29" s="26"/>
      <c r="I29" s="7"/>
      <c r="J29" s="7"/>
      <c r="K29" s="9"/>
      <c r="L29" s="270"/>
      <c r="M29" s="46"/>
    </row>
    <row r="30" spans="1:13" s="3" customFormat="1" ht="12.75" hidden="1">
      <c r="A30" s="46"/>
      <c r="B30" s="6"/>
      <c r="C30" s="7"/>
      <c r="D30" s="21"/>
      <c r="E30" s="9"/>
      <c r="F30" s="266"/>
      <c r="G30" s="46"/>
      <c r="H30" s="26"/>
      <c r="I30" s="7"/>
      <c r="J30" s="7"/>
      <c r="K30" s="9"/>
      <c r="L30" s="270"/>
      <c r="M30" s="46"/>
    </row>
    <row r="31" spans="1:13" s="3" customFormat="1" ht="12.75" hidden="1">
      <c r="A31" s="46"/>
      <c r="B31" s="6"/>
      <c r="C31" s="7"/>
      <c r="D31" s="21"/>
      <c r="E31" s="9"/>
      <c r="F31" s="266"/>
      <c r="G31" s="46"/>
      <c r="H31" s="26"/>
      <c r="I31" s="7"/>
      <c r="J31" s="7"/>
      <c r="K31" s="9"/>
      <c r="L31" s="270"/>
      <c r="M31" s="46"/>
    </row>
    <row r="32" spans="1:13" s="3" customFormat="1" ht="12.75" hidden="1">
      <c r="A32" s="46"/>
      <c r="B32" s="6"/>
      <c r="C32" s="7"/>
      <c r="D32" s="21"/>
      <c r="E32" s="9"/>
      <c r="F32" s="266"/>
      <c r="G32" s="46"/>
      <c r="H32" s="26"/>
      <c r="I32" s="7"/>
      <c r="J32" s="7"/>
      <c r="K32" s="9"/>
      <c r="L32" s="270"/>
      <c r="M32" s="46"/>
    </row>
    <row r="33" spans="1:13" s="3" customFormat="1" ht="13.5" hidden="1" thickBot="1">
      <c r="A33" s="46"/>
      <c r="B33" s="19"/>
      <c r="C33" s="10"/>
      <c r="D33" s="22"/>
      <c r="E33" s="11"/>
      <c r="F33" s="358"/>
      <c r="G33" s="46"/>
      <c r="H33" s="26"/>
      <c r="I33" s="29"/>
      <c r="J33" s="29"/>
      <c r="K33" s="30"/>
      <c r="L33" s="35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14</v>
      </c>
      <c r="G37" s="46"/>
      <c r="H37" s="926"/>
      <c r="I37" s="927"/>
      <c r="J37" s="32"/>
      <c r="K37" s="33" t="s">
        <v>647</v>
      </c>
      <c r="L37" s="34">
        <f>COUNTA(J39:J70)</f>
        <v>23</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353</v>
      </c>
      <c r="D39" s="84" t="s">
        <v>1109</v>
      </c>
      <c r="E39" s="85" t="s">
        <v>659</v>
      </c>
      <c r="F39" s="263" t="s">
        <v>385</v>
      </c>
      <c r="G39" s="46"/>
      <c r="H39" s="100" t="s">
        <v>632</v>
      </c>
      <c r="I39" s="83" t="s">
        <v>1186</v>
      </c>
      <c r="J39" s="84" t="s">
        <v>852</v>
      </c>
      <c r="K39" s="85" t="s">
        <v>671</v>
      </c>
      <c r="L39" s="267" t="s">
        <v>38</v>
      </c>
      <c r="M39" s="46"/>
    </row>
    <row r="40" spans="1:13" s="3" customFormat="1">
      <c r="A40" s="46"/>
      <c r="B40" s="87" t="s">
        <v>633</v>
      </c>
      <c r="C40" s="88" t="s">
        <v>1311</v>
      </c>
      <c r="D40" s="89" t="s">
        <v>2298</v>
      </c>
      <c r="E40" s="90" t="s">
        <v>679</v>
      </c>
      <c r="F40" s="264" t="s">
        <v>387</v>
      </c>
      <c r="G40" s="46"/>
      <c r="H40" s="102" t="s">
        <v>633</v>
      </c>
      <c r="I40" s="88" t="s">
        <v>837</v>
      </c>
      <c r="J40" s="89" t="s">
        <v>827</v>
      </c>
      <c r="K40" s="90" t="s">
        <v>659</v>
      </c>
      <c r="L40" s="268" t="s">
        <v>387</v>
      </c>
      <c r="M40" s="46"/>
    </row>
    <row r="41" spans="1:13" s="3" customFormat="1">
      <c r="A41" s="46"/>
      <c r="B41" s="92" t="s">
        <v>634</v>
      </c>
      <c r="C41" s="93" t="s">
        <v>1311</v>
      </c>
      <c r="D41" s="94" t="s">
        <v>18</v>
      </c>
      <c r="E41" s="95" t="s">
        <v>631</v>
      </c>
      <c r="F41" s="265" t="s">
        <v>352</v>
      </c>
      <c r="G41" s="46"/>
      <c r="H41" s="104" t="s">
        <v>634</v>
      </c>
      <c r="I41" s="93" t="s">
        <v>666</v>
      </c>
      <c r="J41" s="94" t="s">
        <v>1410</v>
      </c>
      <c r="K41" s="95" t="s">
        <v>631</v>
      </c>
      <c r="L41" s="269" t="s">
        <v>354</v>
      </c>
      <c r="M41" s="46"/>
    </row>
    <row r="42" spans="1:13" s="3" customFormat="1">
      <c r="A42" s="46"/>
      <c r="B42" s="6" t="s">
        <v>635</v>
      </c>
      <c r="C42" s="7" t="s">
        <v>661</v>
      </c>
      <c r="D42" s="8" t="s">
        <v>2187</v>
      </c>
      <c r="E42" s="9" t="s">
        <v>931</v>
      </c>
      <c r="F42" s="266" t="s">
        <v>42</v>
      </c>
      <c r="G42" s="46"/>
      <c r="H42" s="26" t="s">
        <v>635</v>
      </c>
      <c r="I42" s="7" t="s">
        <v>800</v>
      </c>
      <c r="J42" s="8" t="s">
        <v>1334</v>
      </c>
      <c r="K42" s="9" t="s">
        <v>665</v>
      </c>
      <c r="L42" s="270" t="s">
        <v>2391</v>
      </c>
      <c r="M42" s="46"/>
    </row>
    <row r="43" spans="1:13" s="3" customFormat="1">
      <c r="A43" s="46"/>
      <c r="B43" s="6" t="s">
        <v>636</v>
      </c>
      <c r="C43" s="7" t="s">
        <v>629</v>
      </c>
      <c r="D43" s="8" t="s">
        <v>1207</v>
      </c>
      <c r="E43" s="9" t="s">
        <v>631</v>
      </c>
      <c r="F43" s="266" t="s">
        <v>355</v>
      </c>
      <c r="G43" s="46"/>
      <c r="H43" s="26" t="s">
        <v>636</v>
      </c>
      <c r="I43" s="7" t="s">
        <v>710</v>
      </c>
      <c r="J43" s="8" t="s">
        <v>1513</v>
      </c>
      <c r="K43" s="9" t="s">
        <v>631</v>
      </c>
      <c r="L43" s="270" t="s">
        <v>368</v>
      </c>
      <c r="M43" s="46"/>
    </row>
    <row r="44" spans="1:13" s="3" customFormat="1">
      <c r="A44" s="46"/>
      <c r="B44" s="6" t="s">
        <v>637</v>
      </c>
      <c r="C44" s="7" t="s">
        <v>1468</v>
      </c>
      <c r="D44" s="8" t="s">
        <v>1112</v>
      </c>
      <c r="E44" s="9" t="s">
        <v>631</v>
      </c>
      <c r="F44" s="266" t="s">
        <v>359</v>
      </c>
      <c r="G44" s="46"/>
      <c r="H44" s="26" t="s">
        <v>637</v>
      </c>
      <c r="I44" s="7" t="s">
        <v>1346</v>
      </c>
      <c r="J44" s="8" t="s">
        <v>70</v>
      </c>
      <c r="K44" s="9" t="s">
        <v>931</v>
      </c>
      <c r="L44" s="270" t="s">
        <v>42</v>
      </c>
      <c r="M44" s="46"/>
    </row>
    <row r="45" spans="1:13" s="3" customFormat="1">
      <c r="A45" s="46"/>
      <c r="B45" s="6" t="s">
        <v>638</v>
      </c>
      <c r="C45" s="7" t="s">
        <v>978</v>
      </c>
      <c r="D45" s="8" t="s">
        <v>691</v>
      </c>
      <c r="E45" s="9" t="s">
        <v>631</v>
      </c>
      <c r="F45" s="266" t="s">
        <v>362</v>
      </c>
      <c r="G45" s="46"/>
      <c r="H45" s="26" t="s">
        <v>638</v>
      </c>
      <c r="I45" s="7" t="s">
        <v>785</v>
      </c>
      <c r="J45" s="8" t="s">
        <v>31</v>
      </c>
      <c r="K45" s="9" t="s">
        <v>659</v>
      </c>
      <c r="L45" s="270" t="s">
        <v>355</v>
      </c>
      <c r="M45" s="46"/>
    </row>
    <row r="46" spans="1:13" s="3" customFormat="1">
      <c r="A46" s="46"/>
      <c r="B46" s="6" t="s">
        <v>639</v>
      </c>
      <c r="C46" s="7" t="s">
        <v>833</v>
      </c>
      <c r="D46" s="8" t="s">
        <v>1730</v>
      </c>
      <c r="E46" s="9" t="s">
        <v>631</v>
      </c>
      <c r="F46" s="266" t="s">
        <v>399</v>
      </c>
      <c r="G46" s="46"/>
      <c r="H46" s="26" t="s">
        <v>639</v>
      </c>
      <c r="I46" s="7" t="s">
        <v>1422</v>
      </c>
      <c r="J46" s="8" t="s">
        <v>797</v>
      </c>
      <c r="K46" s="9" t="s">
        <v>631</v>
      </c>
      <c r="L46" s="270" t="s">
        <v>46</v>
      </c>
      <c r="M46" s="46"/>
    </row>
    <row r="47" spans="1:13" s="3" customFormat="1">
      <c r="A47" s="46"/>
      <c r="B47" s="6" t="s">
        <v>640</v>
      </c>
      <c r="C47" s="7" t="s">
        <v>692</v>
      </c>
      <c r="D47" s="8" t="s">
        <v>1480</v>
      </c>
      <c r="E47" s="9" t="s">
        <v>659</v>
      </c>
      <c r="F47" s="266" t="s">
        <v>2344</v>
      </c>
      <c r="G47" s="46"/>
      <c r="H47" s="26" t="s">
        <v>640</v>
      </c>
      <c r="I47" s="7" t="s">
        <v>984</v>
      </c>
      <c r="J47" s="8" t="s">
        <v>23</v>
      </c>
      <c r="K47" s="9" t="s">
        <v>631</v>
      </c>
      <c r="L47" s="270" t="s">
        <v>2397</v>
      </c>
      <c r="M47" s="46"/>
    </row>
    <row r="48" spans="1:13" s="3" customFormat="1">
      <c r="A48" s="46"/>
      <c r="B48" s="6" t="s">
        <v>641</v>
      </c>
      <c r="C48" s="7" t="s">
        <v>629</v>
      </c>
      <c r="D48" s="8" t="s">
        <v>1731</v>
      </c>
      <c r="E48" s="9" t="s">
        <v>631</v>
      </c>
      <c r="F48" s="266" t="s">
        <v>1732</v>
      </c>
      <c r="G48" s="46"/>
      <c r="H48" s="26" t="s">
        <v>641</v>
      </c>
      <c r="I48" s="7" t="s">
        <v>837</v>
      </c>
      <c r="J48" s="8" t="s">
        <v>2308</v>
      </c>
      <c r="K48" s="9" t="s">
        <v>737</v>
      </c>
      <c r="L48" s="270" t="s">
        <v>2398</v>
      </c>
      <c r="M48" s="46"/>
    </row>
    <row r="49" spans="1:13" s="3" customFormat="1">
      <c r="A49" s="46"/>
      <c r="B49" s="6" t="s">
        <v>642</v>
      </c>
      <c r="C49" s="7" t="s">
        <v>1311</v>
      </c>
      <c r="D49" s="8" t="s">
        <v>2299</v>
      </c>
      <c r="E49" s="9" t="s">
        <v>2330</v>
      </c>
      <c r="F49" s="266" t="s">
        <v>374</v>
      </c>
      <c r="G49" s="46"/>
      <c r="H49" s="26" t="s">
        <v>642</v>
      </c>
      <c r="I49" s="7" t="s">
        <v>2309</v>
      </c>
      <c r="J49" s="8" t="s">
        <v>1334</v>
      </c>
      <c r="K49" s="9" t="s">
        <v>631</v>
      </c>
      <c r="L49" s="270" t="s">
        <v>359</v>
      </c>
      <c r="M49" s="46"/>
    </row>
    <row r="50" spans="1:13" s="3" customFormat="1">
      <c r="A50" s="46"/>
      <c r="B50" s="6" t="s">
        <v>643</v>
      </c>
      <c r="C50" s="7" t="s">
        <v>1104</v>
      </c>
      <c r="D50" s="8" t="s">
        <v>965</v>
      </c>
      <c r="E50" s="9" t="s">
        <v>631</v>
      </c>
      <c r="F50" s="266" t="s">
        <v>1733</v>
      </c>
      <c r="G50" s="46"/>
      <c r="H50" s="26" t="s">
        <v>643</v>
      </c>
      <c r="I50" s="7" t="s">
        <v>1053</v>
      </c>
      <c r="J50" s="8" t="s">
        <v>998</v>
      </c>
      <c r="K50" s="9" t="s">
        <v>753</v>
      </c>
      <c r="L50" s="270" t="s">
        <v>361</v>
      </c>
      <c r="M50" s="46"/>
    </row>
    <row r="51" spans="1:13" s="3" customFormat="1">
      <c r="A51" s="46"/>
      <c r="B51" s="6" t="s">
        <v>644</v>
      </c>
      <c r="C51" s="7" t="s">
        <v>1311</v>
      </c>
      <c r="D51" s="8" t="s">
        <v>329</v>
      </c>
      <c r="E51" s="9" t="s">
        <v>631</v>
      </c>
      <c r="F51" s="266" t="s">
        <v>1734</v>
      </c>
      <c r="G51" s="46"/>
      <c r="H51" s="26" t="s">
        <v>644</v>
      </c>
      <c r="I51" s="7" t="s">
        <v>673</v>
      </c>
      <c r="J51" s="8" t="s">
        <v>791</v>
      </c>
      <c r="K51" s="9" t="s">
        <v>1476</v>
      </c>
      <c r="L51" s="270" t="s">
        <v>2366</v>
      </c>
      <c r="M51" s="46"/>
    </row>
    <row r="52" spans="1:13" s="3" customFormat="1">
      <c r="A52" s="46"/>
      <c r="B52" s="6" t="s">
        <v>645</v>
      </c>
      <c r="C52" s="7" t="s">
        <v>692</v>
      </c>
      <c r="D52" s="8" t="s">
        <v>2322</v>
      </c>
      <c r="E52" s="9" t="s">
        <v>753</v>
      </c>
      <c r="F52" s="266" t="s">
        <v>1735</v>
      </c>
      <c r="G52" s="46"/>
      <c r="H52" s="26" t="s">
        <v>645</v>
      </c>
      <c r="I52" s="7" t="s">
        <v>707</v>
      </c>
      <c r="J52" s="8" t="s">
        <v>814</v>
      </c>
      <c r="K52" s="9" t="s">
        <v>631</v>
      </c>
      <c r="L52" s="270" t="s">
        <v>1736</v>
      </c>
      <c r="M52" s="46"/>
    </row>
    <row r="53" spans="1:13" s="3" customFormat="1">
      <c r="A53" s="46"/>
      <c r="B53" s="6"/>
      <c r="C53" s="7"/>
      <c r="D53" s="8"/>
      <c r="E53" s="9"/>
      <c r="F53" s="266"/>
      <c r="G53" s="46"/>
      <c r="H53" s="26" t="s">
        <v>648</v>
      </c>
      <c r="I53" s="7" t="s">
        <v>818</v>
      </c>
      <c r="J53" s="8" t="s">
        <v>1006</v>
      </c>
      <c r="K53" s="9" t="s">
        <v>631</v>
      </c>
      <c r="L53" s="270" t="s">
        <v>50</v>
      </c>
      <c r="M53" s="46"/>
    </row>
    <row r="54" spans="1:13" s="3" customFormat="1">
      <c r="A54" s="46"/>
      <c r="B54" s="6"/>
      <c r="C54" s="7"/>
      <c r="D54" s="8"/>
      <c r="E54" s="9"/>
      <c r="F54" s="266"/>
      <c r="G54" s="46"/>
      <c r="H54" s="26" t="s">
        <v>649</v>
      </c>
      <c r="I54" s="7" t="s">
        <v>1079</v>
      </c>
      <c r="J54" s="8" t="s">
        <v>852</v>
      </c>
      <c r="K54" s="9" t="s">
        <v>631</v>
      </c>
      <c r="L54" s="270" t="s">
        <v>51</v>
      </c>
      <c r="M54" s="46"/>
    </row>
    <row r="55" spans="1:13" s="3" customFormat="1">
      <c r="A55" s="46"/>
      <c r="B55" s="6"/>
      <c r="C55" s="7"/>
      <c r="D55" s="8"/>
      <c r="E55" s="9"/>
      <c r="F55" s="266"/>
      <c r="G55" s="46"/>
      <c r="H55" s="26" t="s">
        <v>650</v>
      </c>
      <c r="I55" s="7" t="s">
        <v>798</v>
      </c>
      <c r="J55" s="8" t="s">
        <v>19</v>
      </c>
      <c r="K55" s="9" t="s">
        <v>753</v>
      </c>
      <c r="L55" s="270" t="s">
        <v>2342</v>
      </c>
      <c r="M55" s="46"/>
    </row>
    <row r="56" spans="1:13" s="3" customFormat="1">
      <c r="A56" s="46"/>
      <c r="B56" s="6"/>
      <c r="C56" s="7"/>
      <c r="D56" s="8"/>
      <c r="E56" s="9"/>
      <c r="F56" s="266"/>
      <c r="G56" s="46"/>
      <c r="H56" s="26" t="s">
        <v>651</v>
      </c>
      <c r="I56" s="7" t="s">
        <v>1422</v>
      </c>
      <c r="J56" s="8" t="s">
        <v>25</v>
      </c>
      <c r="K56" s="9" t="s">
        <v>631</v>
      </c>
      <c r="L56" s="270" t="s">
        <v>363</v>
      </c>
      <c r="M56" s="46"/>
    </row>
    <row r="57" spans="1:13" s="3" customFormat="1">
      <c r="A57" s="46"/>
      <c r="B57" s="6"/>
      <c r="C57" s="7"/>
      <c r="D57" s="8"/>
      <c r="E57" s="9"/>
      <c r="F57" s="266"/>
      <c r="G57" s="46"/>
      <c r="H57" s="26" t="s">
        <v>652</v>
      </c>
      <c r="I57" s="7" t="s">
        <v>785</v>
      </c>
      <c r="J57" s="8" t="s">
        <v>1561</v>
      </c>
      <c r="K57" s="9" t="s">
        <v>1476</v>
      </c>
      <c r="L57" s="270" t="s">
        <v>364</v>
      </c>
      <c r="M57" s="46"/>
    </row>
    <row r="58" spans="1:13" s="3" customFormat="1">
      <c r="A58" s="46"/>
      <c r="B58" s="6"/>
      <c r="C58" s="7"/>
      <c r="D58" s="8"/>
      <c r="E58" s="9"/>
      <c r="F58" s="226"/>
      <c r="G58" s="46"/>
      <c r="H58" s="26" t="s">
        <v>653</v>
      </c>
      <c r="I58" s="7" t="s">
        <v>984</v>
      </c>
      <c r="J58" s="8" t="s">
        <v>705</v>
      </c>
      <c r="K58" s="9" t="s">
        <v>1476</v>
      </c>
      <c r="L58" s="237" t="s">
        <v>54</v>
      </c>
      <c r="M58" s="46"/>
    </row>
    <row r="59" spans="1:13" s="3" customFormat="1">
      <c r="A59" s="46"/>
      <c r="B59" s="6"/>
      <c r="C59" s="7"/>
      <c r="D59" s="8"/>
      <c r="E59" s="9"/>
      <c r="F59" s="226"/>
      <c r="G59" s="46"/>
      <c r="H59" s="26" t="s">
        <v>901</v>
      </c>
      <c r="I59" s="7" t="s">
        <v>798</v>
      </c>
      <c r="J59" s="8" t="s">
        <v>1091</v>
      </c>
      <c r="K59" s="9" t="s">
        <v>631</v>
      </c>
      <c r="L59" s="237" t="s">
        <v>1737</v>
      </c>
      <c r="M59" s="46"/>
    </row>
    <row r="60" spans="1:13" s="3" customFormat="1">
      <c r="A60" s="46"/>
      <c r="B60" s="6"/>
      <c r="C60" s="7"/>
      <c r="D60" s="8"/>
      <c r="E60" s="9"/>
      <c r="F60" s="226"/>
      <c r="G60" s="46"/>
      <c r="H60" s="26" t="s">
        <v>902</v>
      </c>
      <c r="I60" s="7" t="s">
        <v>1738</v>
      </c>
      <c r="J60" s="8" t="s">
        <v>1115</v>
      </c>
      <c r="K60" s="9" t="s">
        <v>631</v>
      </c>
      <c r="L60" s="237" t="s">
        <v>1739</v>
      </c>
      <c r="M60" s="46"/>
    </row>
    <row r="61" spans="1:13" s="3" customFormat="1" ht="12.75" thickBot="1">
      <c r="A61" s="46"/>
      <c r="B61" s="6"/>
      <c r="C61" s="7"/>
      <c r="D61" s="8"/>
      <c r="E61" s="9"/>
      <c r="F61" s="226"/>
      <c r="G61" s="46"/>
      <c r="H61" s="26" t="s">
        <v>903</v>
      </c>
      <c r="I61" s="7" t="s">
        <v>828</v>
      </c>
      <c r="J61" s="8" t="s">
        <v>1561</v>
      </c>
      <c r="K61" s="9" t="s">
        <v>1476</v>
      </c>
      <c r="L61" s="237" t="s">
        <v>1733</v>
      </c>
      <c r="M61" s="46"/>
    </row>
    <row r="62" spans="1:13" s="3" customFormat="1" hidden="1">
      <c r="A62" s="46"/>
      <c r="B62" s="6"/>
      <c r="C62" s="7"/>
      <c r="D62" s="8"/>
      <c r="E62" s="9"/>
      <c r="F62" s="226"/>
      <c r="G62" s="46"/>
      <c r="H62" s="26"/>
      <c r="I62" s="7"/>
      <c r="J62" s="8"/>
      <c r="K62" s="9"/>
      <c r="L62" s="237"/>
      <c r="M62" s="46"/>
    </row>
    <row r="63" spans="1:13" s="3" customFormat="1" hidden="1">
      <c r="A63" s="46"/>
      <c r="B63" s="6"/>
      <c r="C63" s="7"/>
      <c r="D63" s="8"/>
      <c r="E63" s="9"/>
      <c r="F63" s="226"/>
      <c r="G63" s="46"/>
      <c r="H63" s="26"/>
      <c r="I63" s="7"/>
      <c r="J63" s="8"/>
      <c r="K63" s="9"/>
      <c r="L63" s="237"/>
      <c r="M63" s="46"/>
    </row>
    <row r="64" spans="1:13" s="3" customFormat="1" hidden="1">
      <c r="A64" s="46"/>
      <c r="B64" s="6"/>
      <c r="C64" s="7"/>
      <c r="D64" s="8"/>
      <c r="E64" s="9"/>
      <c r="F64" s="226"/>
      <c r="G64" s="46"/>
      <c r="H64" s="26"/>
      <c r="I64" s="7"/>
      <c r="J64" s="8"/>
      <c r="K64" s="9"/>
      <c r="L64" s="237"/>
      <c r="M64" s="46"/>
    </row>
    <row r="65" spans="1:13" s="3" customFormat="1" hidden="1">
      <c r="A65" s="46"/>
      <c r="B65" s="6"/>
      <c r="C65" s="7"/>
      <c r="D65" s="8"/>
      <c r="E65" s="9"/>
      <c r="F65" s="226"/>
      <c r="G65" s="46"/>
      <c r="H65" s="26"/>
      <c r="I65" s="7"/>
      <c r="J65" s="8"/>
      <c r="K65" s="9"/>
      <c r="L65" s="237"/>
      <c r="M65" s="46"/>
    </row>
    <row r="66" spans="1:13" s="3" customFormat="1" hidden="1">
      <c r="A66" s="46"/>
      <c r="B66" s="6"/>
      <c r="C66" s="7"/>
      <c r="D66" s="8"/>
      <c r="E66" s="9"/>
      <c r="F66" s="226"/>
      <c r="G66" s="46"/>
      <c r="H66" s="26"/>
      <c r="I66" s="7"/>
      <c r="J66" s="8"/>
      <c r="K66" s="9"/>
      <c r="L66" s="237"/>
      <c r="M66" s="46"/>
    </row>
    <row r="67" spans="1:13" s="3" customFormat="1" hidden="1">
      <c r="A67" s="46"/>
      <c r="B67" s="6"/>
      <c r="C67" s="7"/>
      <c r="D67" s="8"/>
      <c r="E67" s="9"/>
      <c r="F67" s="226"/>
      <c r="G67" s="46"/>
      <c r="H67" s="26"/>
      <c r="I67" s="7"/>
      <c r="J67" s="8"/>
      <c r="K67" s="9"/>
      <c r="L67" s="237"/>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15</v>
      </c>
      <c r="G74" s="46"/>
      <c r="H74" s="900"/>
      <c r="I74" s="901"/>
      <c r="J74" s="32"/>
      <c r="K74" s="33" t="s">
        <v>647</v>
      </c>
      <c r="L74" s="34">
        <f>COUNTA(J76:J115)</f>
        <v>20</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629</v>
      </c>
      <c r="D76" s="84" t="s">
        <v>2325</v>
      </c>
      <c r="E76" s="85" t="s">
        <v>753</v>
      </c>
      <c r="F76" s="263" t="s">
        <v>378</v>
      </c>
      <c r="G76" s="46"/>
      <c r="H76" s="100" t="s">
        <v>632</v>
      </c>
      <c r="I76" s="83" t="s">
        <v>2351</v>
      </c>
      <c r="J76" s="84" t="s">
        <v>2352</v>
      </c>
      <c r="K76" s="85" t="s">
        <v>663</v>
      </c>
      <c r="L76" s="267" t="s">
        <v>440</v>
      </c>
      <c r="M76" s="46"/>
    </row>
    <row r="77" spans="1:13" s="3" customFormat="1">
      <c r="A77" s="46"/>
      <c r="B77" s="87" t="s">
        <v>633</v>
      </c>
      <c r="C77" s="88" t="s">
        <v>349</v>
      </c>
      <c r="D77" s="89" t="s">
        <v>350</v>
      </c>
      <c r="E77" s="90" t="s">
        <v>753</v>
      </c>
      <c r="F77" s="264" t="s">
        <v>379</v>
      </c>
      <c r="G77" s="46"/>
      <c r="H77" s="102" t="s">
        <v>633</v>
      </c>
      <c r="I77" s="88" t="s">
        <v>673</v>
      </c>
      <c r="J77" s="89" t="s">
        <v>1301</v>
      </c>
      <c r="K77" s="90" t="s">
        <v>659</v>
      </c>
      <c r="L77" s="268" t="s">
        <v>403</v>
      </c>
      <c r="M77" s="46"/>
    </row>
    <row r="78" spans="1:13" s="3" customFormat="1">
      <c r="A78" s="46"/>
      <c r="B78" s="92" t="s">
        <v>634</v>
      </c>
      <c r="C78" s="93" t="s">
        <v>830</v>
      </c>
      <c r="D78" s="94" t="s">
        <v>1318</v>
      </c>
      <c r="E78" s="95" t="s">
        <v>631</v>
      </c>
      <c r="F78" s="265" t="s">
        <v>38</v>
      </c>
      <c r="G78" s="46"/>
      <c r="H78" s="104" t="s">
        <v>634</v>
      </c>
      <c r="I78" s="93" t="s">
        <v>673</v>
      </c>
      <c r="J78" s="94" t="s">
        <v>1742</v>
      </c>
      <c r="K78" s="95" t="s">
        <v>753</v>
      </c>
      <c r="L78" s="269" t="s">
        <v>467</v>
      </c>
      <c r="M78" s="46"/>
    </row>
    <row r="79" spans="1:13" s="3" customFormat="1">
      <c r="A79" s="46"/>
      <c r="B79" s="6" t="s">
        <v>635</v>
      </c>
      <c r="C79" s="7" t="s">
        <v>629</v>
      </c>
      <c r="D79" s="8" t="s">
        <v>1740</v>
      </c>
      <c r="E79" s="9" t="s">
        <v>753</v>
      </c>
      <c r="F79" s="266" t="s">
        <v>38</v>
      </c>
      <c r="G79" s="46"/>
      <c r="H79" s="26" t="s">
        <v>635</v>
      </c>
      <c r="I79" s="7" t="s">
        <v>666</v>
      </c>
      <c r="J79" s="8" t="s">
        <v>1306</v>
      </c>
      <c r="K79" s="9" t="s">
        <v>1675</v>
      </c>
      <c r="L79" s="270" t="s">
        <v>405</v>
      </c>
      <c r="M79" s="46"/>
    </row>
    <row r="80" spans="1:13" s="3" customFormat="1">
      <c r="A80" s="46"/>
      <c r="B80" s="6" t="s">
        <v>636</v>
      </c>
      <c r="C80" s="7" t="s">
        <v>1210</v>
      </c>
      <c r="D80" s="8" t="s">
        <v>1165</v>
      </c>
      <c r="E80" s="9" t="s">
        <v>931</v>
      </c>
      <c r="F80" s="266" t="s">
        <v>385</v>
      </c>
      <c r="G80" s="46"/>
      <c r="H80" s="26" t="s">
        <v>636</v>
      </c>
      <c r="I80" s="7" t="s">
        <v>798</v>
      </c>
      <c r="J80" s="8" t="s">
        <v>1743</v>
      </c>
      <c r="K80" s="9" t="s">
        <v>753</v>
      </c>
      <c r="L80" s="270" t="s">
        <v>454</v>
      </c>
      <c r="M80" s="46"/>
    </row>
    <row r="81" spans="1:13" s="3" customFormat="1">
      <c r="A81" s="46"/>
      <c r="B81" s="6" t="s">
        <v>637</v>
      </c>
      <c r="C81" s="7" t="s">
        <v>629</v>
      </c>
      <c r="D81" s="8" t="s">
        <v>1199</v>
      </c>
      <c r="E81" s="9" t="s">
        <v>931</v>
      </c>
      <c r="F81" s="266" t="s">
        <v>94</v>
      </c>
      <c r="G81" s="46"/>
      <c r="H81" s="26" t="s">
        <v>637</v>
      </c>
      <c r="I81" s="7" t="s">
        <v>1172</v>
      </c>
      <c r="J81" s="8" t="s">
        <v>31</v>
      </c>
      <c r="K81" s="9" t="s">
        <v>931</v>
      </c>
      <c r="L81" s="270" t="s">
        <v>409</v>
      </c>
      <c r="M81" s="46"/>
    </row>
    <row r="82" spans="1:13" s="3" customFormat="1">
      <c r="A82" s="46"/>
      <c r="B82" s="6" t="s">
        <v>638</v>
      </c>
      <c r="C82" s="7" t="s">
        <v>1089</v>
      </c>
      <c r="D82" s="8" t="s">
        <v>877</v>
      </c>
      <c r="E82" s="9" t="s">
        <v>931</v>
      </c>
      <c r="F82" s="266" t="s">
        <v>387</v>
      </c>
      <c r="G82" s="46"/>
      <c r="H82" s="26" t="s">
        <v>638</v>
      </c>
      <c r="I82" s="7" t="s">
        <v>1116</v>
      </c>
      <c r="J82" s="8" t="s">
        <v>1162</v>
      </c>
      <c r="K82" s="9" t="s">
        <v>671</v>
      </c>
      <c r="L82" s="270" t="s">
        <v>411</v>
      </c>
      <c r="M82" s="46"/>
    </row>
    <row r="83" spans="1:13" s="3" customFormat="1">
      <c r="A83" s="46"/>
      <c r="B83" s="6" t="s">
        <v>639</v>
      </c>
      <c r="C83" s="7" t="s">
        <v>1087</v>
      </c>
      <c r="D83" s="8" t="s">
        <v>1751</v>
      </c>
      <c r="E83" s="9" t="s">
        <v>659</v>
      </c>
      <c r="F83" s="266" t="s">
        <v>354</v>
      </c>
      <c r="G83" s="46"/>
      <c r="H83" s="26" t="s">
        <v>639</v>
      </c>
      <c r="I83" s="7" t="s">
        <v>785</v>
      </c>
      <c r="J83" s="8" t="s">
        <v>414</v>
      </c>
      <c r="K83" s="9" t="s">
        <v>631</v>
      </c>
      <c r="L83" s="270" t="s">
        <v>418</v>
      </c>
      <c r="M83" s="46"/>
    </row>
    <row r="84" spans="1:13" s="3" customFormat="1">
      <c r="A84" s="46"/>
      <c r="B84" s="6" t="s">
        <v>640</v>
      </c>
      <c r="C84" s="7" t="s">
        <v>690</v>
      </c>
      <c r="D84" s="8" t="s">
        <v>764</v>
      </c>
      <c r="E84" s="9" t="s">
        <v>631</v>
      </c>
      <c r="F84" s="266" t="s">
        <v>355</v>
      </c>
      <c r="G84" s="46"/>
      <c r="H84" s="26" t="s">
        <v>640</v>
      </c>
      <c r="I84" s="7" t="s">
        <v>710</v>
      </c>
      <c r="J84" s="8" t="s">
        <v>1744</v>
      </c>
      <c r="K84" s="9" t="s">
        <v>631</v>
      </c>
      <c r="L84" s="270" t="s">
        <v>462</v>
      </c>
      <c r="M84" s="46"/>
    </row>
    <row r="85" spans="1:13" s="3" customFormat="1">
      <c r="A85" s="46"/>
      <c r="B85" s="6" t="s">
        <v>641</v>
      </c>
      <c r="C85" s="7" t="s">
        <v>661</v>
      </c>
      <c r="D85" s="8" t="s">
        <v>1707</v>
      </c>
      <c r="E85" s="9" t="s">
        <v>631</v>
      </c>
      <c r="F85" s="266" t="s">
        <v>369</v>
      </c>
      <c r="G85" s="46"/>
      <c r="H85" s="26" t="s">
        <v>641</v>
      </c>
      <c r="I85" s="7" t="s">
        <v>710</v>
      </c>
      <c r="J85" s="8" t="s">
        <v>344</v>
      </c>
      <c r="K85" s="9" t="s">
        <v>668</v>
      </c>
      <c r="L85" s="270" t="s">
        <v>421</v>
      </c>
      <c r="M85" s="46"/>
    </row>
    <row r="86" spans="1:13" s="3" customFormat="1">
      <c r="A86" s="46"/>
      <c r="B86" s="6" t="s">
        <v>642</v>
      </c>
      <c r="C86" s="7" t="s">
        <v>629</v>
      </c>
      <c r="D86" s="8" t="s">
        <v>49</v>
      </c>
      <c r="E86" s="9" t="s">
        <v>631</v>
      </c>
      <c r="F86" s="266" t="s">
        <v>2362</v>
      </c>
      <c r="G86" s="46"/>
      <c r="H86" s="26" t="s">
        <v>642</v>
      </c>
      <c r="I86" s="7" t="s">
        <v>1123</v>
      </c>
      <c r="J86" s="8" t="s">
        <v>841</v>
      </c>
      <c r="K86" s="9" t="s">
        <v>631</v>
      </c>
      <c r="L86" s="270" t="s">
        <v>1745</v>
      </c>
      <c r="M86" s="46"/>
    </row>
    <row r="87" spans="1:13" s="3" customFormat="1">
      <c r="A87" s="46"/>
      <c r="B87" s="6" t="s">
        <v>643</v>
      </c>
      <c r="C87" s="7" t="s">
        <v>1196</v>
      </c>
      <c r="D87" s="8" t="s">
        <v>121</v>
      </c>
      <c r="E87" s="9" t="s">
        <v>931</v>
      </c>
      <c r="F87" s="266" t="s">
        <v>2395</v>
      </c>
      <c r="G87" s="46"/>
      <c r="H87" s="26" t="s">
        <v>643</v>
      </c>
      <c r="I87" s="7" t="s">
        <v>849</v>
      </c>
      <c r="J87" s="8" t="s">
        <v>1038</v>
      </c>
      <c r="K87" s="9" t="s">
        <v>931</v>
      </c>
      <c r="L87" s="270" t="s">
        <v>193</v>
      </c>
      <c r="M87" s="46"/>
    </row>
    <row r="88" spans="1:13" s="3" customFormat="1">
      <c r="A88" s="46"/>
      <c r="B88" s="6" t="s">
        <v>644</v>
      </c>
      <c r="C88" s="7" t="s">
        <v>1360</v>
      </c>
      <c r="D88" s="8" t="s">
        <v>1741</v>
      </c>
      <c r="E88" s="9" t="s">
        <v>631</v>
      </c>
      <c r="F88" s="266" t="s">
        <v>46</v>
      </c>
      <c r="G88" s="46"/>
      <c r="H88" s="26" t="s">
        <v>644</v>
      </c>
      <c r="I88" s="7" t="s">
        <v>669</v>
      </c>
      <c r="J88" s="8" t="s">
        <v>340</v>
      </c>
      <c r="K88" s="9" t="s">
        <v>753</v>
      </c>
      <c r="L88" s="270" t="s">
        <v>466</v>
      </c>
      <c r="M88" s="46"/>
    </row>
    <row r="89" spans="1:13" s="3" customFormat="1">
      <c r="A89" s="46"/>
      <c r="B89" s="6" t="s">
        <v>645</v>
      </c>
      <c r="C89" s="7" t="s">
        <v>1463</v>
      </c>
      <c r="D89" s="8" t="s">
        <v>4008</v>
      </c>
      <c r="E89" s="9" t="s">
        <v>931</v>
      </c>
      <c r="F89" s="266" t="s">
        <v>372</v>
      </c>
      <c r="G89" s="46"/>
      <c r="H89" s="26" t="s">
        <v>645</v>
      </c>
      <c r="I89" s="7" t="s">
        <v>963</v>
      </c>
      <c r="J89" s="8" t="s">
        <v>1746</v>
      </c>
      <c r="K89" s="9" t="s">
        <v>663</v>
      </c>
      <c r="L89" s="270" t="s">
        <v>466</v>
      </c>
      <c r="M89" s="46"/>
    </row>
    <row r="90" spans="1:13" s="3" customFormat="1">
      <c r="A90" s="46"/>
      <c r="B90" s="6" t="s">
        <v>648</v>
      </c>
      <c r="C90" s="7" t="s">
        <v>661</v>
      </c>
      <c r="D90" s="8" t="s">
        <v>924</v>
      </c>
      <c r="E90" s="9" t="s">
        <v>631</v>
      </c>
      <c r="F90" s="266" t="s">
        <v>1733</v>
      </c>
      <c r="G90" s="46"/>
      <c r="H90" s="26" t="s">
        <v>648</v>
      </c>
      <c r="I90" s="7" t="s">
        <v>812</v>
      </c>
      <c r="J90" s="8" t="s">
        <v>1303</v>
      </c>
      <c r="K90" s="9" t="s">
        <v>631</v>
      </c>
      <c r="L90" s="270" t="s">
        <v>199</v>
      </c>
      <c r="M90" s="46"/>
    </row>
    <row r="91" spans="1:13" s="3" customFormat="1">
      <c r="A91" s="46"/>
      <c r="B91" s="6"/>
      <c r="C91" s="7"/>
      <c r="D91" s="8"/>
      <c r="E91" s="9"/>
      <c r="F91" s="266"/>
      <c r="G91" s="46"/>
      <c r="H91" s="26" t="s">
        <v>649</v>
      </c>
      <c r="I91" s="7" t="s">
        <v>793</v>
      </c>
      <c r="J91" s="8" t="s">
        <v>1747</v>
      </c>
      <c r="K91" s="9" t="s">
        <v>753</v>
      </c>
      <c r="L91" s="270" t="s">
        <v>427</v>
      </c>
      <c r="M91" s="46"/>
    </row>
    <row r="92" spans="1:13" s="3" customFormat="1">
      <c r="A92" s="46"/>
      <c r="B92" s="6"/>
      <c r="C92" s="7"/>
      <c r="D92" s="8"/>
      <c r="E92" s="9"/>
      <c r="F92" s="266"/>
      <c r="G92" s="46"/>
      <c r="H92" s="26" t="s">
        <v>650</v>
      </c>
      <c r="I92" s="7" t="s">
        <v>707</v>
      </c>
      <c r="J92" s="8" t="s">
        <v>1334</v>
      </c>
      <c r="K92" s="9" t="s">
        <v>631</v>
      </c>
      <c r="L92" s="270" t="s">
        <v>134</v>
      </c>
      <c r="M92" s="46"/>
    </row>
    <row r="93" spans="1:13" s="3" customFormat="1">
      <c r="A93" s="46"/>
      <c r="B93" s="6"/>
      <c r="C93" s="7"/>
      <c r="D93" s="8"/>
      <c r="E93" s="9"/>
      <c r="F93" s="266"/>
      <c r="G93" s="46"/>
      <c r="H93" s="26" t="s">
        <v>651</v>
      </c>
      <c r="I93" s="7" t="s">
        <v>1422</v>
      </c>
      <c r="J93" s="8" t="s">
        <v>1748</v>
      </c>
      <c r="K93" s="9" t="s">
        <v>753</v>
      </c>
      <c r="L93" s="270" t="s">
        <v>1749</v>
      </c>
      <c r="M93" s="46"/>
    </row>
    <row r="94" spans="1:13" s="3" customFormat="1">
      <c r="A94" s="46"/>
      <c r="B94" s="6"/>
      <c r="C94" s="7"/>
      <c r="D94" s="8"/>
      <c r="E94" s="9"/>
      <c r="F94" s="266"/>
      <c r="G94" s="46"/>
      <c r="H94" s="26" t="s">
        <v>652</v>
      </c>
      <c r="I94" s="7" t="s">
        <v>1172</v>
      </c>
      <c r="J94" s="8" t="s">
        <v>1302</v>
      </c>
      <c r="K94" s="9" t="s">
        <v>631</v>
      </c>
      <c r="L94" s="270" t="s">
        <v>431</v>
      </c>
      <c r="M94" s="46"/>
    </row>
    <row r="95" spans="1:13" s="3" customFormat="1" ht="12.75" thickBot="1">
      <c r="A95" s="46"/>
      <c r="B95" s="6"/>
      <c r="C95" s="7"/>
      <c r="D95" s="8"/>
      <c r="E95" s="9"/>
      <c r="F95" s="266"/>
      <c r="G95" s="46"/>
      <c r="H95" s="26" t="s">
        <v>653</v>
      </c>
      <c r="I95" s="7" t="s">
        <v>984</v>
      </c>
      <c r="J95" s="8" t="s">
        <v>852</v>
      </c>
      <c r="K95" s="9" t="s">
        <v>631</v>
      </c>
      <c r="L95" s="270" t="s">
        <v>1750</v>
      </c>
      <c r="M95" s="46"/>
    </row>
    <row r="96" spans="1:13" s="3" customFormat="1" hidden="1">
      <c r="A96" s="46"/>
      <c r="B96" s="6"/>
      <c r="C96" s="7"/>
      <c r="D96" s="8"/>
      <c r="E96" s="9"/>
      <c r="F96" s="266"/>
      <c r="G96" s="46"/>
      <c r="H96" s="26"/>
      <c r="I96" s="7"/>
      <c r="J96" s="8"/>
      <c r="K96" s="9"/>
      <c r="L96" s="270"/>
      <c r="M96" s="46"/>
    </row>
    <row r="97" spans="1:13" s="3" customFormat="1" hidden="1">
      <c r="A97" s="46"/>
      <c r="B97" s="6"/>
      <c r="C97" s="7"/>
      <c r="D97" s="8"/>
      <c r="E97" s="9"/>
      <c r="F97" s="266"/>
      <c r="G97" s="46"/>
      <c r="H97" s="26"/>
      <c r="I97" s="7"/>
      <c r="J97" s="8"/>
      <c r="K97" s="9"/>
      <c r="L97" s="270"/>
      <c r="M97" s="46"/>
    </row>
    <row r="98" spans="1:13" s="3" customFormat="1" hidden="1">
      <c r="A98" s="46"/>
      <c r="B98" s="6"/>
      <c r="C98" s="7"/>
      <c r="D98" s="8"/>
      <c r="E98" s="9"/>
      <c r="F98" s="266"/>
      <c r="G98" s="46"/>
      <c r="H98" s="26"/>
      <c r="I98" s="7"/>
      <c r="J98" s="8"/>
      <c r="K98" s="9"/>
      <c r="L98" s="270"/>
      <c r="M98" s="46"/>
    </row>
    <row r="99" spans="1:13" s="3" customFormat="1" hidden="1">
      <c r="A99" s="46"/>
      <c r="B99" s="6"/>
      <c r="C99" s="7"/>
      <c r="D99" s="8"/>
      <c r="E99" s="9"/>
      <c r="F99" s="266"/>
      <c r="G99" s="46"/>
      <c r="H99" s="26"/>
      <c r="I99" s="7"/>
      <c r="J99" s="8"/>
      <c r="K99" s="9"/>
      <c r="L99" s="270"/>
      <c r="M99" s="46"/>
    </row>
    <row r="100" spans="1:13" s="3" customFormat="1" hidden="1">
      <c r="A100" s="46"/>
      <c r="B100" s="6"/>
      <c r="C100" s="7"/>
      <c r="D100" s="8"/>
      <c r="E100" s="9"/>
      <c r="F100" s="266"/>
      <c r="G100" s="46"/>
      <c r="H100" s="26"/>
      <c r="I100" s="7"/>
      <c r="J100" s="8"/>
      <c r="K100" s="9"/>
      <c r="L100" s="270"/>
      <c r="M100" s="46"/>
    </row>
    <row r="101" spans="1:13" s="3" customFormat="1" hidden="1">
      <c r="A101" s="46"/>
      <c r="B101" s="6"/>
      <c r="C101" s="7"/>
      <c r="D101" s="8"/>
      <c r="E101" s="9"/>
      <c r="F101" s="266"/>
      <c r="G101" s="46"/>
      <c r="H101" s="26"/>
      <c r="I101" s="7"/>
      <c r="J101" s="8"/>
      <c r="K101" s="9"/>
      <c r="L101" s="270"/>
      <c r="M101" s="46"/>
    </row>
    <row r="102" spans="1:13" s="3" customFormat="1" hidden="1">
      <c r="A102" s="46"/>
      <c r="B102" s="6"/>
      <c r="C102" s="7"/>
      <c r="D102" s="8"/>
      <c r="E102" s="9"/>
      <c r="F102" s="266"/>
      <c r="G102" s="46"/>
      <c r="H102" s="26"/>
      <c r="I102" s="7"/>
      <c r="J102" s="8"/>
      <c r="K102" s="9"/>
      <c r="L102" s="270"/>
      <c r="M102" s="46"/>
    </row>
    <row r="103" spans="1:13" s="3" customFormat="1" hidden="1">
      <c r="A103" s="46"/>
      <c r="B103" s="6"/>
      <c r="C103" s="7"/>
      <c r="D103" s="8"/>
      <c r="E103" s="9"/>
      <c r="F103" s="266"/>
      <c r="G103" s="46"/>
      <c r="H103" s="26"/>
      <c r="I103" s="7"/>
      <c r="J103" s="8"/>
      <c r="K103" s="9"/>
      <c r="L103" s="270"/>
      <c r="M103" s="46"/>
    </row>
    <row r="104" spans="1:13" s="3" customFormat="1" hidden="1">
      <c r="A104" s="46"/>
      <c r="B104" s="6"/>
      <c r="C104" s="7"/>
      <c r="D104" s="8"/>
      <c r="E104" s="9"/>
      <c r="F104" s="266"/>
      <c r="G104" s="46"/>
      <c r="H104" s="26"/>
      <c r="I104" s="7"/>
      <c r="J104" s="8"/>
      <c r="K104" s="9"/>
      <c r="L104" s="270"/>
      <c r="M104" s="46"/>
    </row>
    <row r="105" spans="1:13" s="3" customFormat="1" hidden="1">
      <c r="A105" s="46"/>
      <c r="B105" s="6"/>
      <c r="C105" s="7"/>
      <c r="D105" s="8"/>
      <c r="E105" s="9"/>
      <c r="F105" s="266"/>
      <c r="G105" s="46"/>
      <c r="H105" s="26"/>
      <c r="I105" s="7"/>
      <c r="J105" s="8"/>
      <c r="K105" s="9"/>
      <c r="L105" s="270"/>
      <c r="M105" s="46"/>
    </row>
    <row r="106" spans="1:13" s="3" customFormat="1" hidden="1">
      <c r="A106" s="46"/>
      <c r="B106" s="6"/>
      <c r="C106" s="7"/>
      <c r="D106" s="8"/>
      <c r="E106" s="9"/>
      <c r="F106" s="266"/>
      <c r="G106" s="46"/>
      <c r="H106" s="26"/>
      <c r="I106" s="7"/>
      <c r="J106" s="8"/>
      <c r="K106" s="9"/>
      <c r="L106" s="270"/>
      <c r="M106" s="46"/>
    </row>
    <row r="107" spans="1:13" s="3" customFormat="1" hidden="1">
      <c r="A107" s="46"/>
      <c r="B107" s="6"/>
      <c r="C107" s="7"/>
      <c r="D107" s="8"/>
      <c r="E107" s="9"/>
      <c r="F107" s="266"/>
      <c r="G107" s="46"/>
      <c r="H107" s="26"/>
      <c r="I107" s="7"/>
      <c r="J107" s="8"/>
      <c r="K107" s="9"/>
      <c r="L107" s="270"/>
      <c r="M107" s="46"/>
    </row>
    <row r="108" spans="1:13" s="3" customFormat="1" hidden="1">
      <c r="A108" s="46"/>
      <c r="B108" s="6"/>
      <c r="C108" s="7"/>
      <c r="D108" s="8"/>
      <c r="E108" s="9"/>
      <c r="F108" s="266"/>
      <c r="G108" s="46"/>
      <c r="H108" s="26"/>
      <c r="I108" s="7"/>
      <c r="J108" s="8"/>
      <c r="K108" s="9"/>
      <c r="L108" s="270"/>
      <c r="M108" s="46"/>
    </row>
    <row r="109" spans="1:13" s="3" customFormat="1" hidden="1">
      <c r="A109" s="46"/>
      <c r="B109" s="6"/>
      <c r="C109" s="7"/>
      <c r="D109" s="8"/>
      <c r="E109" s="9"/>
      <c r="F109" s="266"/>
      <c r="G109" s="46"/>
      <c r="H109" s="26"/>
      <c r="I109" s="7"/>
      <c r="J109" s="8"/>
      <c r="K109" s="9"/>
      <c r="L109" s="270"/>
      <c r="M109" s="46"/>
    </row>
    <row r="110" spans="1:13" s="3" customFormat="1" hidden="1">
      <c r="A110" s="46"/>
      <c r="B110" s="6"/>
      <c r="C110" s="7"/>
      <c r="D110" s="8"/>
      <c r="E110" s="9"/>
      <c r="F110" s="266"/>
      <c r="G110" s="46"/>
      <c r="H110" s="26"/>
      <c r="I110" s="7"/>
      <c r="J110" s="333"/>
      <c r="K110" s="9"/>
      <c r="L110" s="270"/>
      <c r="M110" s="46"/>
    </row>
    <row r="111" spans="1:13" s="3" customFormat="1" ht="12.75" hidden="1" thickBot="1">
      <c r="A111" s="46"/>
      <c r="B111" s="6"/>
      <c r="C111" s="7"/>
      <c r="D111" s="8"/>
      <c r="E111" s="9"/>
      <c r="F111" s="266"/>
      <c r="G111" s="46"/>
      <c r="H111" s="26"/>
      <c r="I111" s="7"/>
      <c r="J111" s="333"/>
      <c r="K111" s="9"/>
      <c r="L111" s="270"/>
      <c r="M111" s="46"/>
    </row>
    <row r="112" spans="1:13" s="3" customFormat="1" hidden="1">
      <c r="A112" s="46"/>
      <c r="B112" s="6"/>
      <c r="C112" s="7"/>
      <c r="D112" s="8"/>
      <c r="E112" s="9"/>
      <c r="F112" s="226"/>
      <c r="G112" s="46"/>
      <c r="H112" s="26"/>
      <c r="I112" s="7"/>
      <c r="J112" s="7"/>
      <c r="K112" s="9"/>
      <c r="L112" s="237"/>
      <c r="M112" s="46"/>
    </row>
    <row r="113" spans="1:13" s="3" customFormat="1" hidden="1">
      <c r="A113" s="46"/>
      <c r="B113" s="6"/>
      <c r="C113" s="7"/>
      <c r="D113" s="8"/>
      <c r="E113" s="9"/>
      <c r="F113" s="226"/>
      <c r="G113" s="46"/>
      <c r="H113" s="26"/>
      <c r="I113" s="7"/>
      <c r="J113" s="7"/>
      <c r="K113" s="9"/>
      <c r="L113" s="237"/>
      <c r="M113" s="46"/>
    </row>
    <row r="114" spans="1:13" s="3" customFormat="1" hidden="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COUNTA(D121:D159)</f>
        <v>32</v>
      </c>
      <c r="G119" s="46"/>
      <c r="H119" s="900"/>
      <c r="I119" s="901"/>
      <c r="J119" s="32"/>
      <c r="K119" s="33" t="s">
        <v>647</v>
      </c>
      <c r="L119" s="34">
        <f>COUNTA(J121:J159)</f>
        <v>28</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2319</v>
      </c>
      <c r="D121" s="84" t="s">
        <v>1484</v>
      </c>
      <c r="E121" s="85" t="s">
        <v>753</v>
      </c>
      <c r="F121" s="263" t="s">
        <v>1753</v>
      </c>
      <c r="G121" s="46"/>
      <c r="H121" s="100" t="s">
        <v>632</v>
      </c>
      <c r="I121" s="83" t="s">
        <v>1116</v>
      </c>
      <c r="J121" s="84" t="s">
        <v>1500</v>
      </c>
      <c r="K121" s="85" t="s">
        <v>753</v>
      </c>
      <c r="L121" s="267" t="s">
        <v>1766</v>
      </c>
      <c r="M121" s="46"/>
    </row>
    <row r="122" spans="1:13" s="3" customFormat="1">
      <c r="A122" s="46"/>
      <c r="B122" s="87" t="s">
        <v>633</v>
      </c>
      <c r="C122" s="88" t="s">
        <v>975</v>
      </c>
      <c r="D122" s="89" t="s">
        <v>2320</v>
      </c>
      <c r="E122" s="90" t="s">
        <v>753</v>
      </c>
      <c r="F122" s="264" t="s">
        <v>1754</v>
      </c>
      <c r="G122" s="46"/>
      <c r="H122" s="102" t="s">
        <v>633</v>
      </c>
      <c r="I122" s="88" t="s">
        <v>785</v>
      </c>
      <c r="J122" s="89" t="s">
        <v>2406</v>
      </c>
      <c r="K122" s="90" t="s">
        <v>753</v>
      </c>
      <c r="L122" s="268" t="s">
        <v>1767</v>
      </c>
      <c r="M122" s="46"/>
    </row>
    <row r="123" spans="1:13" s="3" customFormat="1">
      <c r="A123" s="46"/>
      <c r="B123" s="92" t="s">
        <v>634</v>
      </c>
      <c r="C123" s="93" t="s">
        <v>1319</v>
      </c>
      <c r="D123" s="94" t="s">
        <v>1157</v>
      </c>
      <c r="E123" s="95" t="s">
        <v>753</v>
      </c>
      <c r="F123" s="265" t="s">
        <v>1755</v>
      </c>
      <c r="G123" s="46"/>
      <c r="H123" s="104" t="s">
        <v>634</v>
      </c>
      <c r="I123" s="93" t="s">
        <v>710</v>
      </c>
      <c r="J123" s="94" t="s">
        <v>1199</v>
      </c>
      <c r="K123" s="95" t="s">
        <v>932</v>
      </c>
      <c r="L123" s="269" t="s">
        <v>190</v>
      </c>
      <c r="M123" s="46"/>
    </row>
    <row r="124" spans="1:13" s="3" customFormat="1">
      <c r="A124" s="46"/>
      <c r="B124" s="6" t="s">
        <v>635</v>
      </c>
      <c r="C124" s="7" t="s">
        <v>1087</v>
      </c>
      <c r="D124" s="8" t="s">
        <v>1071</v>
      </c>
      <c r="E124" s="9" t="s">
        <v>931</v>
      </c>
      <c r="F124" s="266" t="s">
        <v>443</v>
      </c>
      <c r="G124" s="46"/>
      <c r="H124" s="26" t="s">
        <v>635</v>
      </c>
      <c r="I124" s="7" t="s">
        <v>470</v>
      </c>
      <c r="J124" s="8" t="s">
        <v>118</v>
      </c>
      <c r="K124" s="9" t="s">
        <v>931</v>
      </c>
      <c r="L124" s="270" t="s">
        <v>481</v>
      </c>
      <c r="M124" s="46"/>
    </row>
    <row r="125" spans="1:13" s="3" customFormat="1">
      <c r="A125" s="46"/>
      <c r="B125" s="6" t="s">
        <v>636</v>
      </c>
      <c r="C125" s="7" t="s">
        <v>978</v>
      </c>
      <c r="D125" s="8" t="s">
        <v>80</v>
      </c>
      <c r="E125" s="9" t="s">
        <v>753</v>
      </c>
      <c r="F125" s="266" t="s">
        <v>443</v>
      </c>
      <c r="G125" s="46"/>
      <c r="H125" s="26" t="s">
        <v>636</v>
      </c>
      <c r="I125" s="7" t="s">
        <v>673</v>
      </c>
      <c r="J125" s="8" t="s">
        <v>400</v>
      </c>
      <c r="K125" s="9" t="s">
        <v>753</v>
      </c>
      <c r="L125" s="270" t="s">
        <v>421</v>
      </c>
      <c r="M125" s="46"/>
    </row>
    <row r="126" spans="1:13" s="3" customFormat="1">
      <c r="A126" s="46"/>
      <c r="B126" s="6" t="s">
        <v>637</v>
      </c>
      <c r="C126" s="7" t="s">
        <v>1309</v>
      </c>
      <c r="D126" s="8" t="s">
        <v>1756</v>
      </c>
      <c r="E126" s="9" t="s">
        <v>753</v>
      </c>
      <c r="F126" s="266" t="s">
        <v>405</v>
      </c>
      <c r="G126" s="46"/>
      <c r="H126" s="26" t="s">
        <v>637</v>
      </c>
      <c r="I126" s="7" t="s">
        <v>707</v>
      </c>
      <c r="J126" s="8" t="s">
        <v>1768</v>
      </c>
      <c r="K126" s="9" t="s">
        <v>631</v>
      </c>
      <c r="L126" s="270" t="s">
        <v>193</v>
      </c>
      <c r="M126" s="46"/>
    </row>
    <row r="127" spans="1:13" s="3" customFormat="1">
      <c r="A127" s="46"/>
      <c r="B127" s="6" t="s">
        <v>638</v>
      </c>
      <c r="C127" s="7" t="s">
        <v>692</v>
      </c>
      <c r="D127" s="8" t="s">
        <v>994</v>
      </c>
      <c r="E127" s="9" t="s">
        <v>931</v>
      </c>
      <c r="F127" s="266" t="s">
        <v>1757</v>
      </c>
      <c r="G127" s="46"/>
      <c r="H127" s="26" t="s">
        <v>638</v>
      </c>
      <c r="I127" s="7" t="s">
        <v>1116</v>
      </c>
      <c r="J127" s="8" t="s">
        <v>1541</v>
      </c>
      <c r="K127" s="9" t="s">
        <v>753</v>
      </c>
      <c r="L127" s="270" t="s">
        <v>131</v>
      </c>
      <c r="M127" s="46"/>
    </row>
    <row r="128" spans="1:13" s="3" customFormat="1">
      <c r="A128" s="46"/>
      <c r="B128" s="6" t="s">
        <v>639</v>
      </c>
      <c r="C128" s="7" t="s">
        <v>682</v>
      </c>
      <c r="D128" s="8" t="s">
        <v>2378</v>
      </c>
      <c r="E128" s="9" t="s">
        <v>631</v>
      </c>
      <c r="F128" s="266" t="s">
        <v>468</v>
      </c>
      <c r="G128" s="46"/>
      <c r="H128" s="26" t="s">
        <v>639</v>
      </c>
      <c r="I128" s="7" t="s">
        <v>793</v>
      </c>
      <c r="J128" s="8" t="s">
        <v>2408</v>
      </c>
      <c r="K128" s="9" t="s">
        <v>753</v>
      </c>
      <c r="L128" s="270" t="s">
        <v>199</v>
      </c>
      <c r="M128" s="46"/>
    </row>
    <row r="129" spans="1:13" s="3" customFormat="1">
      <c r="A129" s="46"/>
      <c r="B129" s="6" t="s">
        <v>640</v>
      </c>
      <c r="C129" s="7" t="s">
        <v>1758</v>
      </c>
      <c r="D129" s="8" t="s">
        <v>2107</v>
      </c>
      <c r="E129" s="9" t="s">
        <v>931</v>
      </c>
      <c r="F129" s="266" t="s">
        <v>448</v>
      </c>
      <c r="G129" s="46"/>
      <c r="H129" s="26" t="s">
        <v>640</v>
      </c>
      <c r="I129" s="7" t="s">
        <v>1116</v>
      </c>
      <c r="J129" s="8" t="s">
        <v>821</v>
      </c>
      <c r="K129" s="9" t="s">
        <v>631</v>
      </c>
      <c r="L129" s="270" t="s">
        <v>1769</v>
      </c>
      <c r="M129" s="46"/>
    </row>
    <row r="130" spans="1:13" s="3" customFormat="1">
      <c r="A130" s="46"/>
      <c r="B130" s="6" t="s">
        <v>641</v>
      </c>
      <c r="C130" s="7" t="s">
        <v>978</v>
      </c>
      <c r="D130" s="8" t="s">
        <v>2377</v>
      </c>
      <c r="E130" s="9" t="s">
        <v>753</v>
      </c>
      <c r="F130" s="266" t="s">
        <v>157</v>
      </c>
      <c r="G130" s="46"/>
      <c r="H130" s="26" t="s">
        <v>641</v>
      </c>
      <c r="I130" s="7" t="s">
        <v>707</v>
      </c>
      <c r="J130" s="8" t="s">
        <v>1301</v>
      </c>
      <c r="K130" s="9" t="s">
        <v>659</v>
      </c>
      <c r="L130" s="270" t="s">
        <v>2494</v>
      </c>
      <c r="M130" s="46"/>
    </row>
    <row r="131" spans="1:13" s="3" customFormat="1">
      <c r="A131" s="46"/>
      <c r="B131" s="6" t="s">
        <v>642</v>
      </c>
      <c r="C131" s="7" t="s">
        <v>689</v>
      </c>
      <c r="D131" s="8" t="s">
        <v>2322</v>
      </c>
      <c r="E131" s="9" t="s">
        <v>753</v>
      </c>
      <c r="F131" s="266" t="s">
        <v>408</v>
      </c>
      <c r="G131" s="46"/>
      <c r="H131" s="26" t="s">
        <v>642</v>
      </c>
      <c r="I131" s="7" t="s">
        <v>708</v>
      </c>
      <c r="J131" s="8" t="s">
        <v>121</v>
      </c>
      <c r="K131" s="9" t="s">
        <v>931</v>
      </c>
      <c r="L131" s="270" t="s">
        <v>205</v>
      </c>
      <c r="M131" s="46"/>
    </row>
    <row r="132" spans="1:13" s="3" customFormat="1">
      <c r="A132" s="46"/>
      <c r="B132" s="6" t="s">
        <v>643</v>
      </c>
      <c r="C132" s="7" t="s">
        <v>1758</v>
      </c>
      <c r="D132" s="8" t="s">
        <v>4007</v>
      </c>
      <c r="E132" s="9" t="s">
        <v>932</v>
      </c>
      <c r="F132" s="266" t="s">
        <v>409</v>
      </c>
      <c r="G132" s="46"/>
      <c r="H132" s="26" t="s">
        <v>643</v>
      </c>
      <c r="I132" s="7" t="s">
        <v>703</v>
      </c>
      <c r="J132" s="8" t="s">
        <v>31</v>
      </c>
      <c r="K132" s="9" t="s">
        <v>931</v>
      </c>
      <c r="L132" s="270" t="s">
        <v>134</v>
      </c>
      <c r="M132" s="46"/>
    </row>
    <row r="133" spans="1:13" s="3" customFormat="1">
      <c r="A133" s="46"/>
      <c r="B133" s="6" t="s">
        <v>644</v>
      </c>
      <c r="C133" s="7" t="s">
        <v>100</v>
      </c>
      <c r="D133" s="8" t="s">
        <v>871</v>
      </c>
      <c r="E133" s="9" t="s">
        <v>931</v>
      </c>
      <c r="F133" s="266" t="s">
        <v>1759</v>
      </c>
      <c r="G133" s="46"/>
      <c r="H133" s="26" t="s">
        <v>644</v>
      </c>
      <c r="I133" s="7" t="s">
        <v>478</v>
      </c>
      <c r="J133" s="8" t="s">
        <v>1770</v>
      </c>
      <c r="K133" s="9" t="s">
        <v>753</v>
      </c>
      <c r="L133" s="270" t="s">
        <v>484</v>
      </c>
      <c r="M133" s="46"/>
    </row>
    <row r="134" spans="1:13" s="3" customFormat="1">
      <c r="A134" s="46"/>
      <c r="B134" s="6" t="s">
        <v>645</v>
      </c>
      <c r="C134" s="7" t="s">
        <v>1037</v>
      </c>
      <c r="D134" s="8" t="s">
        <v>811</v>
      </c>
      <c r="E134" s="9" t="s">
        <v>931</v>
      </c>
      <c r="F134" s="266" t="s">
        <v>1760</v>
      </c>
      <c r="G134" s="46"/>
      <c r="H134" s="26" t="s">
        <v>645</v>
      </c>
      <c r="I134" s="7" t="s">
        <v>785</v>
      </c>
      <c r="J134" s="8" t="s">
        <v>410</v>
      </c>
      <c r="K134" s="9" t="s">
        <v>931</v>
      </c>
      <c r="L134" s="270" t="s">
        <v>431</v>
      </c>
      <c r="M134" s="46"/>
    </row>
    <row r="135" spans="1:13" s="3" customFormat="1">
      <c r="A135" s="46"/>
      <c r="B135" s="6" t="s">
        <v>648</v>
      </c>
      <c r="C135" s="7" t="s">
        <v>759</v>
      </c>
      <c r="D135" s="8" t="s">
        <v>384</v>
      </c>
      <c r="E135" s="9" t="s">
        <v>753</v>
      </c>
      <c r="F135" s="266" t="s">
        <v>459</v>
      </c>
      <c r="G135" s="46"/>
      <c r="H135" s="26" t="s">
        <v>648</v>
      </c>
      <c r="I135" s="7" t="s">
        <v>1771</v>
      </c>
      <c r="J135" s="8" t="s">
        <v>860</v>
      </c>
      <c r="K135" s="9" t="s">
        <v>932</v>
      </c>
      <c r="L135" s="270" t="s">
        <v>493</v>
      </c>
      <c r="M135" s="46"/>
    </row>
    <row r="136" spans="1:13" s="3" customFormat="1">
      <c r="A136" s="46"/>
      <c r="B136" s="6" t="s">
        <v>649</v>
      </c>
      <c r="C136" s="7" t="s">
        <v>698</v>
      </c>
      <c r="D136" s="8" t="s">
        <v>88</v>
      </c>
      <c r="E136" s="9" t="s">
        <v>753</v>
      </c>
      <c r="F136" s="266" t="s">
        <v>125</v>
      </c>
      <c r="G136" s="46"/>
      <c r="H136" s="26" t="s">
        <v>649</v>
      </c>
      <c r="I136" s="7" t="s">
        <v>1772</v>
      </c>
      <c r="J136" s="8" t="s">
        <v>118</v>
      </c>
      <c r="K136" s="9" t="s">
        <v>932</v>
      </c>
      <c r="L136" s="270" t="s">
        <v>477</v>
      </c>
      <c r="M136" s="46"/>
    </row>
    <row r="137" spans="1:13" s="3" customFormat="1">
      <c r="A137" s="46"/>
      <c r="B137" s="6" t="s">
        <v>650</v>
      </c>
      <c r="C137" s="7" t="s">
        <v>680</v>
      </c>
      <c r="D137" s="8" t="s">
        <v>691</v>
      </c>
      <c r="E137" s="54" t="s">
        <v>631</v>
      </c>
      <c r="F137" s="266" t="s">
        <v>460</v>
      </c>
      <c r="G137" s="46"/>
      <c r="H137" s="26" t="s">
        <v>650</v>
      </c>
      <c r="I137" s="7" t="s">
        <v>1507</v>
      </c>
      <c r="J137" s="8" t="s">
        <v>1717</v>
      </c>
      <c r="K137" s="9" t="s">
        <v>931</v>
      </c>
      <c r="L137" s="270" t="s">
        <v>138</v>
      </c>
      <c r="M137" s="46"/>
    </row>
    <row r="138" spans="1:13" s="3" customFormat="1">
      <c r="A138" s="46"/>
      <c r="B138" s="6" t="s">
        <v>651</v>
      </c>
      <c r="C138" s="7" t="s">
        <v>1481</v>
      </c>
      <c r="D138" s="8" t="s">
        <v>1318</v>
      </c>
      <c r="E138" s="54" t="s">
        <v>631</v>
      </c>
      <c r="F138" s="266" t="s">
        <v>186</v>
      </c>
      <c r="G138" s="46"/>
      <c r="H138" s="26" t="s">
        <v>651</v>
      </c>
      <c r="I138" s="7" t="s">
        <v>1241</v>
      </c>
      <c r="J138" s="8" t="s">
        <v>1773</v>
      </c>
      <c r="K138" s="9" t="s">
        <v>931</v>
      </c>
      <c r="L138" s="270" t="s">
        <v>496</v>
      </c>
      <c r="M138" s="46"/>
    </row>
    <row r="139" spans="1:13" s="3" customFormat="1">
      <c r="A139" s="46"/>
      <c r="B139" s="6" t="s">
        <v>652</v>
      </c>
      <c r="C139" s="7" t="s">
        <v>923</v>
      </c>
      <c r="D139" s="8" t="s">
        <v>1761</v>
      </c>
      <c r="E139" s="9" t="s">
        <v>753</v>
      </c>
      <c r="F139" s="266" t="s">
        <v>1762</v>
      </c>
      <c r="G139" s="46"/>
      <c r="H139" s="26" t="s">
        <v>652</v>
      </c>
      <c r="I139" s="7" t="s">
        <v>1473</v>
      </c>
      <c r="J139" s="8" t="s">
        <v>1165</v>
      </c>
      <c r="K139" s="9" t="s">
        <v>931</v>
      </c>
      <c r="L139" s="270" t="s">
        <v>497</v>
      </c>
      <c r="M139" s="46"/>
    </row>
    <row r="140" spans="1:13" s="3" customFormat="1">
      <c r="A140" s="46"/>
      <c r="B140" s="6" t="s">
        <v>653</v>
      </c>
      <c r="C140" s="52" t="s">
        <v>692</v>
      </c>
      <c r="D140" s="56" t="s">
        <v>811</v>
      </c>
      <c r="E140" s="9" t="s">
        <v>932</v>
      </c>
      <c r="F140" s="381" t="s">
        <v>2462</v>
      </c>
      <c r="G140" s="46"/>
      <c r="H140" s="26" t="s">
        <v>653</v>
      </c>
      <c r="I140" s="52" t="s">
        <v>785</v>
      </c>
      <c r="J140" s="56" t="s">
        <v>964</v>
      </c>
      <c r="K140" s="54" t="s">
        <v>631</v>
      </c>
      <c r="L140" s="270" t="s">
        <v>1774</v>
      </c>
      <c r="M140" s="46"/>
    </row>
    <row r="141" spans="1:13" s="3" customFormat="1">
      <c r="A141" s="46"/>
      <c r="B141" s="6" t="s">
        <v>901</v>
      </c>
      <c r="C141" s="52" t="s">
        <v>358</v>
      </c>
      <c r="D141" s="56" t="s">
        <v>168</v>
      </c>
      <c r="E141" s="9" t="s">
        <v>932</v>
      </c>
      <c r="F141" s="381" t="s">
        <v>416</v>
      </c>
      <c r="G141" s="46"/>
      <c r="H141" s="26" t="s">
        <v>901</v>
      </c>
      <c r="I141" s="52" t="s">
        <v>1775</v>
      </c>
      <c r="J141" s="56" t="s">
        <v>874</v>
      </c>
      <c r="K141" s="9" t="s">
        <v>932</v>
      </c>
      <c r="L141" s="382" t="s">
        <v>433</v>
      </c>
      <c r="M141" s="46"/>
    </row>
    <row r="142" spans="1:13" s="3" customFormat="1">
      <c r="A142" s="46"/>
      <c r="B142" s="6" t="s">
        <v>902</v>
      </c>
      <c r="C142" s="52" t="s">
        <v>1210</v>
      </c>
      <c r="D142" s="56" t="s">
        <v>4006</v>
      </c>
      <c r="E142" s="9" t="s">
        <v>931</v>
      </c>
      <c r="F142" s="381" t="s">
        <v>417</v>
      </c>
      <c r="G142" s="46"/>
      <c r="H142" s="26" t="s">
        <v>902</v>
      </c>
      <c r="I142" s="52" t="s">
        <v>426</v>
      </c>
      <c r="J142" s="56" t="s">
        <v>1165</v>
      </c>
      <c r="K142" s="9" t="s">
        <v>931</v>
      </c>
      <c r="L142" s="382" t="s">
        <v>1776</v>
      </c>
      <c r="M142" s="46"/>
    </row>
    <row r="143" spans="1:13" s="3" customFormat="1">
      <c r="A143" s="46"/>
      <c r="B143" s="6" t="s">
        <v>903</v>
      </c>
      <c r="C143" s="52" t="s">
        <v>386</v>
      </c>
      <c r="D143" s="56" t="s">
        <v>850</v>
      </c>
      <c r="E143" s="9" t="s">
        <v>931</v>
      </c>
      <c r="F143" s="381" t="s">
        <v>481</v>
      </c>
      <c r="G143" s="46"/>
      <c r="H143" s="26" t="s">
        <v>903</v>
      </c>
      <c r="I143" s="52" t="s">
        <v>818</v>
      </c>
      <c r="J143" s="56" t="s">
        <v>1777</v>
      </c>
      <c r="K143" s="9" t="s">
        <v>614</v>
      </c>
      <c r="L143" s="382" t="s">
        <v>1778</v>
      </c>
      <c r="M143" s="46"/>
    </row>
    <row r="144" spans="1:13" s="3" customFormat="1">
      <c r="A144" s="46"/>
      <c r="B144" s="6" t="s">
        <v>904</v>
      </c>
      <c r="C144" s="52" t="s">
        <v>1526</v>
      </c>
      <c r="D144" s="56" t="s">
        <v>1340</v>
      </c>
      <c r="E144" s="9" t="s">
        <v>932</v>
      </c>
      <c r="F144" s="381" t="s">
        <v>421</v>
      </c>
      <c r="G144" s="46"/>
      <c r="H144" s="26" t="s">
        <v>904</v>
      </c>
      <c r="I144" s="52" t="s">
        <v>2310</v>
      </c>
      <c r="J144" s="56" t="s">
        <v>2356</v>
      </c>
      <c r="K144" s="54" t="s">
        <v>631</v>
      </c>
      <c r="L144" s="382" t="s">
        <v>1779</v>
      </c>
      <c r="M144" s="46"/>
    </row>
    <row r="145" spans="1:13" s="3" customFormat="1">
      <c r="A145" s="46"/>
      <c r="B145" s="6" t="s">
        <v>905</v>
      </c>
      <c r="C145" s="52" t="s">
        <v>1095</v>
      </c>
      <c r="D145" s="56" t="s">
        <v>2414</v>
      </c>
      <c r="E145" s="9" t="s">
        <v>931</v>
      </c>
      <c r="F145" s="381" t="s">
        <v>472</v>
      </c>
      <c r="G145" s="46"/>
      <c r="H145" s="26" t="s">
        <v>905</v>
      </c>
      <c r="I145" s="52" t="s">
        <v>1780</v>
      </c>
      <c r="J145" s="56" t="s">
        <v>1781</v>
      </c>
      <c r="K145" s="54" t="s">
        <v>631</v>
      </c>
      <c r="L145" s="382" t="s">
        <v>1782</v>
      </c>
      <c r="M145" s="46"/>
    </row>
    <row r="146" spans="1:13" s="3" customFormat="1">
      <c r="A146" s="46"/>
      <c r="B146" s="6" t="s">
        <v>1126</v>
      </c>
      <c r="C146" s="52" t="s">
        <v>388</v>
      </c>
      <c r="D146" s="56" t="s">
        <v>850</v>
      </c>
      <c r="E146" s="9" t="s">
        <v>931</v>
      </c>
      <c r="F146" s="381" t="s">
        <v>131</v>
      </c>
      <c r="G146" s="46"/>
      <c r="H146" s="26" t="s">
        <v>1126</v>
      </c>
      <c r="I146" s="52" t="s">
        <v>1509</v>
      </c>
      <c r="J146" s="56" t="s">
        <v>1211</v>
      </c>
      <c r="K146" s="9" t="s">
        <v>931</v>
      </c>
      <c r="L146" s="382" t="s">
        <v>1783</v>
      </c>
      <c r="M146" s="46"/>
    </row>
    <row r="147" spans="1:13" s="3" customFormat="1">
      <c r="A147" s="46"/>
      <c r="B147" s="6" t="s">
        <v>1127</v>
      </c>
      <c r="C147" s="52" t="s">
        <v>1101</v>
      </c>
      <c r="D147" s="56" t="s">
        <v>1340</v>
      </c>
      <c r="E147" s="9" t="s">
        <v>931</v>
      </c>
      <c r="F147" s="381" t="s">
        <v>466</v>
      </c>
      <c r="G147" s="46"/>
      <c r="H147" s="26" t="s">
        <v>1127</v>
      </c>
      <c r="I147" s="52" t="s">
        <v>1333</v>
      </c>
      <c r="J147" s="56" t="s">
        <v>1173</v>
      </c>
      <c r="K147" s="9" t="s">
        <v>931</v>
      </c>
      <c r="L147" s="382" t="s">
        <v>1784</v>
      </c>
      <c r="M147" s="46"/>
    </row>
    <row r="148" spans="1:13" s="3" customFormat="1">
      <c r="A148" s="46"/>
      <c r="B148" s="6" t="s">
        <v>1128</v>
      </c>
      <c r="C148" s="52" t="s">
        <v>629</v>
      </c>
      <c r="D148" s="56" t="s">
        <v>1165</v>
      </c>
      <c r="E148" s="9" t="s">
        <v>932</v>
      </c>
      <c r="F148" s="381" t="s">
        <v>427</v>
      </c>
      <c r="G148" s="46"/>
      <c r="H148" s="26" t="s">
        <v>1128</v>
      </c>
      <c r="I148" s="52" t="s">
        <v>742</v>
      </c>
      <c r="J148" s="56" t="s">
        <v>1334</v>
      </c>
      <c r="K148" s="54" t="s">
        <v>631</v>
      </c>
      <c r="L148" s="382" t="s">
        <v>1785</v>
      </c>
      <c r="M148" s="46"/>
    </row>
    <row r="149" spans="1:13" s="3" customFormat="1">
      <c r="A149" s="46"/>
      <c r="B149" s="6" t="s">
        <v>1129</v>
      </c>
      <c r="C149" s="52" t="s">
        <v>1087</v>
      </c>
      <c r="D149" s="56" t="s">
        <v>1763</v>
      </c>
      <c r="E149" s="54" t="s">
        <v>631</v>
      </c>
      <c r="F149" s="381" t="s">
        <v>2494</v>
      </c>
      <c r="G149" s="46"/>
      <c r="H149" s="26"/>
      <c r="I149" s="52"/>
      <c r="J149" s="56"/>
      <c r="K149" s="54"/>
      <c r="L149" s="382"/>
      <c r="M149" s="46"/>
    </row>
    <row r="150" spans="1:13" s="3" customFormat="1">
      <c r="A150" s="46"/>
      <c r="B150" s="6" t="s">
        <v>1130</v>
      </c>
      <c r="C150" s="52" t="s">
        <v>1343</v>
      </c>
      <c r="D150" s="56" t="s">
        <v>171</v>
      </c>
      <c r="E150" s="9" t="s">
        <v>932</v>
      </c>
      <c r="F150" s="228" t="s">
        <v>477</v>
      </c>
      <c r="G150" s="46"/>
      <c r="H150" s="26"/>
      <c r="I150" s="52"/>
      <c r="J150" s="56"/>
      <c r="K150" s="54"/>
      <c r="L150" s="239"/>
      <c r="M150" s="46"/>
    </row>
    <row r="151" spans="1:13" s="3" customFormat="1">
      <c r="A151" s="46"/>
      <c r="B151" s="6" t="s">
        <v>1131</v>
      </c>
      <c r="C151" s="52" t="s">
        <v>1764</v>
      </c>
      <c r="D151" s="56" t="s">
        <v>1165</v>
      </c>
      <c r="E151" s="9" t="s">
        <v>931</v>
      </c>
      <c r="F151" s="228" t="s">
        <v>1765</v>
      </c>
      <c r="G151" s="46"/>
      <c r="H151" s="26"/>
      <c r="I151" s="52"/>
      <c r="J151" s="56"/>
      <c r="K151" s="9"/>
      <c r="L151" s="239"/>
      <c r="M151" s="46"/>
    </row>
    <row r="152" spans="1:13" s="3" customFormat="1" ht="12.75" thickBot="1">
      <c r="A152" s="46"/>
      <c r="B152" s="6" t="s">
        <v>1132</v>
      </c>
      <c r="C152" s="52" t="s">
        <v>661</v>
      </c>
      <c r="D152" s="56" t="s">
        <v>1340</v>
      </c>
      <c r="E152" s="9" t="s">
        <v>931</v>
      </c>
      <c r="F152" s="228" t="s">
        <v>434</v>
      </c>
      <c r="G152" s="46"/>
      <c r="H152" s="26"/>
      <c r="I152" s="52"/>
      <c r="J152" s="56"/>
      <c r="K152" s="9"/>
      <c r="L152" s="239"/>
      <c r="M152" s="46"/>
    </row>
    <row r="153" spans="1:13" s="3" customFormat="1" ht="12.75" hidden="1">
      <c r="A153" s="46"/>
      <c r="B153" s="6"/>
      <c r="C153" s="52"/>
      <c r="D153" s="241"/>
      <c r="E153" s="54"/>
      <c r="F153" s="228"/>
      <c r="G153" s="46"/>
      <c r="H153" s="26"/>
      <c r="I153" s="52"/>
      <c r="J153" s="56"/>
      <c r="K153" s="54"/>
      <c r="L153" s="239"/>
      <c r="M153" s="46"/>
    </row>
    <row r="154" spans="1:13" s="3" customFormat="1" ht="12.75" hidden="1">
      <c r="A154" s="46"/>
      <c r="B154" s="6"/>
      <c r="C154" s="52"/>
      <c r="D154" s="241"/>
      <c r="E154" s="54"/>
      <c r="F154" s="228"/>
      <c r="G154" s="46"/>
      <c r="H154" s="26"/>
      <c r="I154" s="52"/>
      <c r="J154" s="56"/>
      <c r="K154" s="9"/>
      <c r="L154" s="239"/>
      <c r="M154" s="46"/>
    </row>
    <row r="155" spans="1:13" s="3" customFormat="1" ht="12.75" hidden="1">
      <c r="A155" s="46"/>
      <c r="B155" s="6"/>
      <c r="C155" s="52"/>
      <c r="D155" s="241"/>
      <c r="E155" s="54"/>
      <c r="F155" s="228"/>
      <c r="G155" s="46"/>
      <c r="H155" s="26"/>
      <c r="I155" s="52"/>
      <c r="J155" s="56"/>
      <c r="K155" s="9"/>
      <c r="L155" s="239"/>
      <c r="M155" s="46"/>
    </row>
    <row r="156" spans="1:13" s="3" customFormat="1" ht="12.75" hidden="1">
      <c r="A156" s="46"/>
      <c r="B156" s="6"/>
      <c r="C156" s="52"/>
      <c r="D156" s="241"/>
      <c r="E156" s="54"/>
      <c r="F156" s="228"/>
      <c r="G156" s="46"/>
      <c r="H156" s="26"/>
      <c r="I156" s="52"/>
      <c r="J156" s="56"/>
      <c r="K156" s="54"/>
      <c r="L156" s="239"/>
      <c r="M156" s="46"/>
    </row>
    <row r="157" spans="1:13" s="3" customFormat="1" ht="12.75" hidden="1">
      <c r="A157" s="46"/>
      <c r="B157" s="6"/>
      <c r="C157" s="52"/>
      <c r="D157" s="241"/>
      <c r="E157" s="54"/>
      <c r="F157" s="228"/>
      <c r="G157" s="46"/>
      <c r="H157" s="26"/>
      <c r="I157" s="52"/>
      <c r="J157" s="56"/>
      <c r="K157" s="54"/>
      <c r="L157" s="239"/>
      <c r="M157" s="46"/>
    </row>
    <row r="158" spans="1:13" s="3" customFormat="1" ht="12.75" hidden="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893" t="s">
        <v>771</v>
      </c>
      <c r="C161" s="893"/>
      <c r="D161" s="35"/>
      <c r="E161" s="193" t="s">
        <v>715</v>
      </c>
      <c r="F161" s="902" t="s">
        <v>1650</v>
      </c>
      <c r="G161" s="902"/>
      <c r="H161" s="902"/>
      <c r="I161" s="902"/>
      <c r="J161" s="35"/>
      <c r="K161" s="893" t="s">
        <v>900</v>
      </c>
      <c r="L161" s="893"/>
      <c r="M161" s="35"/>
    </row>
    <row r="162" spans="1:13" ht="5.25" customHeight="1" thickTop="1" thickBot="1">
      <c r="A162" s="35"/>
      <c r="B162" s="894" t="s">
        <v>623</v>
      </c>
      <c r="C162" s="895"/>
      <c r="D162" s="43"/>
      <c r="E162" s="44"/>
      <c r="F162" s="44"/>
      <c r="G162" s="35"/>
      <c r="H162" s="898" t="s">
        <v>654</v>
      </c>
      <c r="I162" s="899"/>
      <c r="J162" s="45"/>
      <c r="K162" s="45"/>
      <c r="L162" s="45"/>
      <c r="M162" s="35"/>
    </row>
    <row r="163" spans="1:13" s="3" customFormat="1" ht="16.5" thickTop="1" thickBot="1">
      <c r="A163" s="46"/>
      <c r="B163" s="896"/>
      <c r="C163" s="897"/>
      <c r="D163" s="14"/>
      <c r="E163" s="12" t="s">
        <v>647</v>
      </c>
      <c r="F163" s="13">
        <f>COUNTA(D165:D186)</f>
        <v>15</v>
      </c>
      <c r="G163" s="46"/>
      <c r="H163" s="900"/>
      <c r="I163" s="901"/>
      <c r="J163" s="32"/>
      <c r="K163" s="33" t="s">
        <v>647</v>
      </c>
      <c r="L163" s="34">
        <f>COUNTA(J165:J186)</f>
        <v>14</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696</v>
      </c>
      <c r="D165" s="84" t="s">
        <v>1484</v>
      </c>
      <c r="E165" s="85" t="s">
        <v>753</v>
      </c>
      <c r="F165" s="263" t="s">
        <v>1786</v>
      </c>
      <c r="G165" s="46"/>
      <c r="H165" s="100" t="s">
        <v>632</v>
      </c>
      <c r="I165" s="83" t="s">
        <v>710</v>
      </c>
      <c r="J165" s="84" t="s">
        <v>1789</v>
      </c>
      <c r="K165" s="85" t="s">
        <v>1073</v>
      </c>
      <c r="L165" s="267" t="s">
        <v>1790</v>
      </c>
      <c r="M165" s="46"/>
    </row>
    <row r="166" spans="1:13" s="3" customFormat="1">
      <c r="A166" s="46"/>
      <c r="B166" s="87" t="s">
        <v>633</v>
      </c>
      <c r="C166" s="88" t="s">
        <v>969</v>
      </c>
      <c r="D166" s="89" t="s">
        <v>2443</v>
      </c>
      <c r="E166" s="90" t="s">
        <v>753</v>
      </c>
      <c r="F166" s="264" t="s">
        <v>2428</v>
      </c>
      <c r="G166" s="46"/>
      <c r="H166" s="102" t="s">
        <v>633</v>
      </c>
      <c r="I166" s="88" t="s">
        <v>818</v>
      </c>
      <c r="J166" s="89" t="s">
        <v>182</v>
      </c>
      <c r="K166" s="90" t="s">
        <v>753</v>
      </c>
      <c r="L166" s="268" t="s">
        <v>1791</v>
      </c>
      <c r="M166" s="46"/>
    </row>
    <row r="167" spans="1:13" s="3" customFormat="1">
      <c r="A167" s="46"/>
      <c r="B167" s="92" t="s">
        <v>634</v>
      </c>
      <c r="C167" s="93" t="s">
        <v>1196</v>
      </c>
      <c r="D167" s="94" t="s">
        <v>1217</v>
      </c>
      <c r="E167" s="95" t="s">
        <v>931</v>
      </c>
      <c r="F167" s="265" t="s">
        <v>1787</v>
      </c>
      <c r="G167" s="46"/>
      <c r="H167" s="104" t="s">
        <v>634</v>
      </c>
      <c r="I167" s="93" t="s">
        <v>1117</v>
      </c>
      <c r="J167" s="94" t="s">
        <v>410</v>
      </c>
      <c r="K167" s="95" t="s">
        <v>931</v>
      </c>
      <c r="L167" s="269" t="s">
        <v>1792</v>
      </c>
      <c r="M167" s="46"/>
    </row>
    <row r="168" spans="1:13" s="3" customFormat="1">
      <c r="A168" s="46"/>
      <c r="B168" s="6" t="s">
        <v>635</v>
      </c>
      <c r="C168" s="7" t="s">
        <v>763</v>
      </c>
      <c r="D168" s="8" t="s">
        <v>2376</v>
      </c>
      <c r="E168" s="9" t="s">
        <v>663</v>
      </c>
      <c r="F168" s="266" t="s">
        <v>231</v>
      </c>
      <c r="G168" s="46"/>
      <c r="H168" s="26" t="s">
        <v>635</v>
      </c>
      <c r="I168" s="7" t="s">
        <v>703</v>
      </c>
      <c r="J168" s="8" t="s">
        <v>195</v>
      </c>
      <c r="K168" s="9" t="s">
        <v>933</v>
      </c>
      <c r="L168" s="270" t="s">
        <v>1793</v>
      </c>
      <c r="M168" s="46"/>
    </row>
    <row r="169" spans="1:13" s="3" customFormat="1">
      <c r="A169" s="46"/>
      <c r="B169" s="6" t="s">
        <v>636</v>
      </c>
      <c r="C169" s="7" t="s">
        <v>2450</v>
      </c>
      <c r="D169" s="8" t="s">
        <v>2451</v>
      </c>
      <c r="E169" s="9" t="s">
        <v>753</v>
      </c>
      <c r="F169" s="266" t="s">
        <v>199</v>
      </c>
      <c r="G169" s="46"/>
      <c r="H169" s="26" t="s">
        <v>636</v>
      </c>
      <c r="I169" s="7" t="s">
        <v>701</v>
      </c>
      <c r="J169" s="8" t="s">
        <v>2507</v>
      </c>
      <c r="K169" s="9" t="s">
        <v>753</v>
      </c>
      <c r="L169" s="270" t="s">
        <v>1794</v>
      </c>
      <c r="M169" s="46"/>
    </row>
    <row r="170" spans="1:13" s="3" customFormat="1">
      <c r="A170" s="46"/>
      <c r="B170" s="6" t="s">
        <v>637</v>
      </c>
      <c r="C170" s="7" t="s">
        <v>682</v>
      </c>
      <c r="D170" s="8" t="s">
        <v>1209</v>
      </c>
      <c r="E170" s="9" t="s">
        <v>753</v>
      </c>
      <c r="F170" s="266" t="s">
        <v>425</v>
      </c>
      <c r="G170" s="46"/>
      <c r="H170" s="26" t="s">
        <v>637</v>
      </c>
      <c r="I170" s="7" t="s">
        <v>1393</v>
      </c>
      <c r="J170" s="8" t="s">
        <v>850</v>
      </c>
      <c r="K170" s="9" t="s">
        <v>933</v>
      </c>
      <c r="L170" s="270" t="s">
        <v>1795</v>
      </c>
      <c r="M170" s="46"/>
    </row>
    <row r="171" spans="1:13" s="3" customFormat="1">
      <c r="A171" s="46"/>
      <c r="B171" s="6" t="s">
        <v>638</v>
      </c>
      <c r="C171" s="7" t="s">
        <v>1317</v>
      </c>
      <c r="D171" s="8" t="s">
        <v>4004</v>
      </c>
      <c r="E171" s="9" t="s">
        <v>931</v>
      </c>
      <c r="F171" s="266" t="s">
        <v>1769</v>
      </c>
      <c r="G171" s="46"/>
      <c r="H171" s="26" t="s">
        <v>638</v>
      </c>
      <c r="I171" s="7" t="s">
        <v>666</v>
      </c>
      <c r="J171" s="8" t="s">
        <v>2407</v>
      </c>
      <c r="K171" s="9" t="s">
        <v>663</v>
      </c>
      <c r="L171" s="270" t="s">
        <v>502</v>
      </c>
      <c r="M171" s="46"/>
    </row>
    <row r="172" spans="1:13" s="3" customFormat="1">
      <c r="A172" s="46"/>
      <c r="B172" s="6" t="s">
        <v>639</v>
      </c>
      <c r="C172" s="7" t="s">
        <v>1076</v>
      </c>
      <c r="D172" s="8" t="s">
        <v>4005</v>
      </c>
      <c r="E172" s="9" t="s">
        <v>931</v>
      </c>
      <c r="F172" s="266" t="s">
        <v>427</v>
      </c>
      <c r="G172" s="46"/>
      <c r="H172" s="26" t="s">
        <v>639</v>
      </c>
      <c r="I172" s="7" t="s">
        <v>673</v>
      </c>
      <c r="J172" s="8" t="s">
        <v>1504</v>
      </c>
      <c r="K172" s="9" t="s">
        <v>753</v>
      </c>
      <c r="L172" s="270" t="s">
        <v>1796</v>
      </c>
      <c r="M172" s="46"/>
    </row>
    <row r="173" spans="1:13" s="3" customFormat="1">
      <c r="A173" s="46"/>
      <c r="B173" s="6" t="s">
        <v>640</v>
      </c>
      <c r="C173" s="7" t="s">
        <v>1309</v>
      </c>
      <c r="D173" s="8" t="s">
        <v>2377</v>
      </c>
      <c r="E173" s="9" t="s">
        <v>753</v>
      </c>
      <c r="F173" s="266" t="s">
        <v>484</v>
      </c>
      <c r="G173" s="46"/>
      <c r="H173" s="26" t="s">
        <v>640</v>
      </c>
      <c r="I173" s="7" t="s">
        <v>1123</v>
      </c>
      <c r="J173" s="8" t="s">
        <v>1797</v>
      </c>
      <c r="K173" s="9" t="s">
        <v>753</v>
      </c>
      <c r="L173" s="270" t="s">
        <v>1798</v>
      </c>
      <c r="M173" s="46"/>
    </row>
    <row r="174" spans="1:13" s="3" customFormat="1">
      <c r="A174" s="46"/>
      <c r="B174" s="6" t="s">
        <v>641</v>
      </c>
      <c r="C174" s="7" t="s">
        <v>489</v>
      </c>
      <c r="D174" s="8" t="s">
        <v>1251</v>
      </c>
      <c r="E174" s="9" t="s">
        <v>753</v>
      </c>
      <c r="F174" s="266" t="s">
        <v>215</v>
      </c>
      <c r="G174" s="46"/>
      <c r="H174" s="26" t="s">
        <v>641</v>
      </c>
      <c r="I174" s="7" t="s">
        <v>744</v>
      </c>
      <c r="J174" s="8" t="s">
        <v>2414</v>
      </c>
      <c r="K174" s="9" t="s">
        <v>631</v>
      </c>
      <c r="L174" s="270" t="s">
        <v>1799</v>
      </c>
      <c r="M174" s="46"/>
    </row>
    <row r="175" spans="1:13" s="3" customFormat="1">
      <c r="A175" s="46"/>
      <c r="B175" s="6" t="s">
        <v>642</v>
      </c>
      <c r="C175" s="7" t="s">
        <v>1262</v>
      </c>
      <c r="D175" s="8" t="s">
        <v>1340</v>
      </c>
      <c r="E175" s="9" t="s">
        <v>931</v>
      </c>
      <c r="F175" s="266" t="s">
        <v>137</v>
      </c>
      <c r="G175" s="46"/>
      <c r="H175" s="26" t="s">
        <v>642</v>
      </c>
      <c r="I175" s="7" t="s">
        <v>793</v>
      </c>
      <c r="J175" s="8" t="s">
        <v>1800</v>
      </c>
      <c r="K175" s="9" t="s">
        <v>753</v>
      </c>
      <c r="L175" s="270" t="s">
        <v>1801</v>
      </c>
      <c r="M175" s="46"/>
    </row>
    <row r="176" spans="1:13" s="3" customFormat="1" ht="12" customHeight="1">
      <c r="A176" s="46"/>
      <c r="B176" s="6" t="s">
        <v>643</v>
      </c>
      <c r="C176" s="7" t="s">
        <v>966</v>
      </c>
      <c r="D176" s="8" t="s">
        <v>4002</v>
      </c>
      <c r="E176" s="9" t="s">
        <v>931</v>
      </c>
      <c r="F176" s="266" t="s">
        <v>491</v>
      </c>
      <c r="G176" s="46"/>
      <c r="H176" s="26" t="s">
        <v>643</v>
      </c>
      <c r="I176" s="7" t="s">
        <v>1509</v>
      </c>
      <c r="J176" s="8" t="s">
        <v>494</v>
      </c>
      <c r="K176" s="9" t="s">
        <v>933</v>
      </c>
      <c r="L176" s="270" t="s">
        <v>1802</v>
      </c>
      <c r="M176" s="46"/>
    </row>
    <row r="177" spans="1:13" s="3" customFormat="1">
      <c r="A177" s="46"/>
      <c r="B177" s="6" t="s">
        <v>644</v>
      </c>
      <c r="C177" s="7" t="s">
        <v>1095</v>
      </c>
      <c r="D177" s="8" t="s">
        <v>1198</v>
      </c>
      <c r="E177" s="9" t="s">
        <v>931</v>
      </c>
      <c r="F177" s="266" t="s">
        <v>493</v>
      </c>
      <c r="G177" s="46"/>
      <c r="H177" s="26" t="s">
        <v>644</v>
      </c>
      <c r="I177" s="7" t="s">
        <v>1123</v>
      </c>
      <c r="J177" s="8" t="s">
        <v>1070</v>
      </c>
      <c r="K177" s="9" t="s">
        <v>753</v>
      </c>
      <c r="L177" s="270" t="s">
        <v>1803</v>
      </c>
      <c r="M177" s="46"/>
    </row>
    <row r="178" spans="1:13" s="3" customFormat="1">
      <c r="A178" s="46"/>
      <c r="B178" s="6" t="s">
        <v>645</v>
      </c>
      <c r="C178" s="7" t="s">
        <v>830</v>
      </c>
      <c r="D178" s="8" t="s">
        <v>4003</v>
      </c>
      <c r="E178" s="9" t="s">
        <v>931</v>
      </c>
      <c r="F178" s="266" t="s">
        <v>432</v>
      </c>
      <c r="G178" s="46"/>
      <c r="H178" s="26" t="s">
        <v>645</v>
      </c>
      <c r="I178" s="7" t="s">
        <v>866</v>
      </c>
      <c r="J178" s="8" t="s">
        <v>1070</v>
      </c>
      <c r="K178" s="9" t="s">
        <v>753</v>
      </c>
      <c r="L178" s="270" t="s">
        <v>1804</v>
      </c>
      <c r="M178" s="46"/>
    </row>
    <row r="179" spans="1:13" s="3" customFormat="1" ht="12.75" thickBot="1">
      <c r="A179" s="46"/>
      <c r="B179" s="6" t="s">
        <v>648</v>
      </c>
      <c r="C179" s="7" t="s">
        <v>1558</v>
      </c>
      <c r="D179" s="8" t="s">
        <v>1173</v>
      </c>
      <c r="E179" s="9" t="s">
        <v>931</v>
      </c>
      <c r="F179" s="266" t="s">
        <v>1788</v>
      </c>
      <c r="G179" s="46"/>
      <c r="H179" s="26"/>
      <c r="I179" s="7"/>
      <c r="J179" s="8"/>
      <c r="K179" s="9"/>
      <c r="L179" s="270"/>
      <c r="M179" s="46"/>
    </row>
    <row r="180" spans="1:13" s="3" customFormat="1" ht="12.75" hidden="1">
      <c r="A180" s="46"/>
      <c r="B180" s="6"/>
      <c r="C180" s="7"/>
      <c r="D180" s="402"/>
      <c r="E180" s="9"/>
      <c r="F180" s="266"/>
      <c r="G180" s="46"/>
      <c r="H180" s="26"/>
      <c r="I180" s="7"/>
      <c r="J180" s="8"/>
      <c r="K180" s="9"/>
      <c r="L180" s="270"/>
      <c r="M180" s="46"/>
    </row>
    <row r="181" spans="1:13" s="3" customFormat="1" ht="12.75" hidden="1">
      <c r="A181" s="46"/>
      <c r="B181" s="6"/>
      <c r="C181" s="7"/>
      <c r="D181" s="402"/>
      <c r="E181" s="9"/>
      <c r="F181" s="266"/>
      <c r="G181" s="46"/>
      <c r="H181" s="26"/>
      <c r="I181" s="7"/>
      <c r="J181" s="8"/>
      <c r="K181" s="9"/>
      <c r="L181" s="270"/>
      <c r="M181" s="46"/>
    </row>
    <row r="182" spans="1:13" s="3" customFormat="1" ht="12.75" hidden="1">
      <c r="A182" s="46"/>
      <c r="B182" s="6"/>
      <c r="C182" s="7"/>
      <c r="D182" s="402"/>
      <c r="E182" s="9"/>
      <c r="F182" s="266"/>
      <c r="G182" s="46"/>
      <c r="H182" s="26"/>
      <c r="I182" s="7"/>
      <c r="J182" s="7"/>
      <c r="K182" s="9"/>
      <c r="L182" s="270"/>
      <c r="M182" s="46"/>
    </row>
    <row r="183" spans="1:13" s="3" customFormat="1" ht="12.75" hidden="1">
      <c r="A183" s="46"/>
      <c r="B183" s="6"/>
      <c r="C183" s="7"/>
      <c r="D183" s="402"/>
      <c r="E183" s="9"/>
      <c r="F183" s="266"/>
      <c r="G183" s="46"/>
      <c r="H183" s="26"/>
      <c r="I183" s="7"/>
      <c r="J183" s="7"/>
      <c r="K183" s="9"/>
      <c r="L183" s="270"/>
      <c r="M183" s="46"/>
    </row>
    <row r="184" spans="1:13" s="3" customFormat="1" ht="13.5" hidden="1" thickBot="1">
      <c r="A184" s="46"/>
      <c r="B184" s="6"/>
      <c r="C184" s="7"/>
      <c r="D184" s="402"/>
      <c r="E184" s="9"/>
      <c r="F184" s="266"/>
      <c r="G184" s="46"/>
      <c r="H184" s="26"/>
      <c r="I184" s="7"/>
      <c r="J184" s="7"/>
      <c r="K184" s="9"/>
      <c r="L184" s="270"/>
      <c r="M184" s="46"/>
    </row>
    <row r="185" spans="1:13" s="3" customFormat="1" ht="12.75" hidden="1">
      <c r="A185" s="46"/>
      <c r="B185" s="6"/>
      <c r="C185" s="7"/>
      <c r="D185" s="21"/>
      <c r="E185" s="9"/>
      <c r="F185" s="226"/>
      <c r="G185" s="46"/>
      <c r="H185" s="26"/>
      <c r="I185" s="7"/>
      <c r="J185" s="7"/>
      <c r="K185" s="9"/>
      <c r="L185" s="237"/>
      <c r="M185" s="46"/>
    </row>
    <row r="186" spans="1:13" s="3" customFormat="1" ht="13.5" hidden="1" thickBot="1">
      <c r="A186" s="46"/>
      <c r="B186" s="19"/>
      <c r="C186" s="10"/>
      <c r="D186" s="22"/>
      <c r="E186" s="11"/>
      <c r="F186" s="227"/>
      <c r="G186" s="46"/>
      <c r="H186" s="28"/>
      <c r="I186" s="29"/>
      <c r="J186" s="29"/>
      <c r="K186" s="30"/>
      <c r="L186" s="238"/>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893" t="s">
        <v>5</v>
      </c>
      <c r="C188" s="893"/>
      <c r="D188" s="35"/>
      <c r="E188" s="193" t="s">
        <v>900</v>
      </c>
      <c r="F188" s="902" t="s">
        <v>717</v>
      </c>
      <c r="G188" s="902"/>
      <c r="H188" s="902"/>
      <c r="I188" s="902"/>
      <c r="J188" s="35"/>
      <c r="K188" s="893" t="s">
        <v>727</v>
      </c>
      <c r="L188" s="893"/>
      <c r="M188" s="35"/>
    </row>
    <row r="189" spans="1:13" ht="5.25" customHeight="1" thickTop="1" thickBot="1">
      <c r="B189" s="894" t="s">
        <v>1624</v>
      </c>
      <c r="C189" s="895"/>
      <c r="D189" s="43"/>
      <c r="E189" s="44"/>
      <c r="F189" s="44"/>
      <c r="G189" s="35"/>
      <c r="H189" s="898" t="s">
        <v>1625</v>
      </c>
      <c r="I189" s="899"/>
      <c r="J189" s="45"/>
      <c r="K189" s="45"/>
      <c r="L189" s="45"/>
      <c r="M189" s="35"/>
    </row>
    <row r="190" spans="1:13" ht="16.5" thickTop="1" thickBot="1">
      <c r="B190" s="896"/>
      <c r="C190" s="897"/>
      <c r="D190" s="14"/>
      <c r="E190" s="12" t="s">
        <v>647</v>
      </c>
      <c r="F190" s="13">
        <f>COUNTA(D192:D211)</f>
        <v>7</v>
      </c>
      <c r="G190" s="46"/>
      <c r="H190" s="900"/>
      <c r="I190" s="901"/>
      <c r="J190" s="32"/>
      <c r="K190" s="33" t="s">
        <v>647</v>
      </c>
      <c r="L190" s="34">
        <f>COUNTA(J192:J211)</f>
        <v>3</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2444</v>
      </c>
      <c r="D192" s="84" t="s">
        <v>2445</v>
      </c>
      <c r="E192" s="85" t="s">
        <v>753</v>
      </c>
      <c r="F192" s="263" t="s">
        <v>1805</v>
      </c>
      <c r="G192" s="46"/>
      <c r="H192" s="100" t="s">
        <v>632</v>
      </c>
      <c r="I192" s="83" t="s">
        <v>673</v>
      </c>
      <c r="J192" s="84" t="s">
        <v>1813</v>
      </c>
      <c r="K192" s="85" t="s">
        <v>1814</v>
      </c>
      <c r="L192" s="267" t="s">
        <v>1815</v>
      </c>
      <c r="M192" s="35"/>
    </row>
    <row r="193" spans="2:13">
      <c r="B193" s="87" t="s">
        <v>633</v>
      </c>
      <c r="C193" s="88" t="s">
        <v>1343</v>
      </c>
      <c r="D193" s="89" t="s">
        <v>811</v>
      </c>
      <c r="E193" s="90" t="s">
        <v>931</v>
      </c>
      <c r="F193" s="264" t="s">
        <v>1806</v>
      </c>
      <c r="G193" s="46"/>
      <c r="H193" s="102" t="s">
        <v>633</v>
      </c>
      <c r="I193" s="88" t="s">
        <v>1147</v>
      </c>
      <c r="J193" s="89" t="s">
        <v>498</v>
      </c>
      <c r="K193" s="90" t="s">
        <v>753</v>
      </c>
      <c r="L193" s="268" t="s">
        <v>1816</v>
      </c>
      <c r="M193" s="35"/>
    </row>
    <row r="194" spans="2:13">
      <c r="B194" s="92" t="s">
        <v>634</v>
      </c>
      <c r="C194" s="93" t="s">
        <v>1485</v>
      </c>
      <c r="D194" s="94" t="s">
        <v>2486</v>
      </c>
      <c r="E194" s="95" t="s">
        <v>753</v>
      </c>
      <c r="F194" s="265" t="s">
        <v>1807</v>
      </c>
      <c r="G194" s="46"/>
      <c r="H194" s="104" t="s">
        <v>634</v>
      </c>
      <c r="I194" s="93" t="s">
        <v>1817</v>
      </c>
      <c r="J194" s="94" t="s">
        <v>852</v>
      </c>
      <c r="K194" s="95" t="s">
        <v>730</v>
      </c>
      <c r="L194" s="269" t="s">
        <v>1818</v>
      </c>
      <c r="M194" s="35"/>
    </row>
    <row r="195" spans="2:13">
      <c r="B195" s="6" t="s">
        <v>635</v>
      </c>
      <c r="C195" s="7" t="s">
        <v>1808</v>
      </c>
      <c r="D195" s="8" t="s">
        <v>1809</v>
      </c>
      <c r="E195" s="9" t="s">
        <v>730</v>
      </c>
      <c r="F195" s="266" t="s">
        <v>507</v>
      </c>
      <c r="G195" s="46"/>
      <c r="H195" s="26"/>
      <c r="I195" s="7"/>
      <c r="J195" s="8"/>
      <c r="K195" s="9"/>
      <c r="L195" s="270"/>
      <c r="M195" s="35"/>
    </row>
    <row r="196" spans="2:13">
      <c r="B196" s="6" t="s">
        <v>636</v>
      </c>
      <c r="C196" s="7" t="s">
        <v>974</v>
      </c>
      <c r="D196" s="8" t="s">
        <v>1173</v>
      </c>
      <c r="E196" s="9" t="s">
        <v>931</v>
      </c>
      <c r="F196" s="266" t="s">
        <v>1810</v>
      </c>
      <c r="G196" s="46"/>
      <c r="H196" s="26"/>
      <c r="I196" s="7"/>
      <c r="J196" s="8"/>
      <c r="K196" s="9"/>
      <c r="L196" s="270"/>
      <c r="M196" s="35"/>
    </row>
    <row r="197" spans="2:13">
      <c r="B197" s="6" t="s">
        <v>637</v>
      </c>
      <c r="C197" s="7" t="s">
        <v>1521</v>
      </c>
      <c r="D197" s="8" t="s">
        <v>1198</v>
      </c>
      <c r="E197" s="9" t="s">
        <v>931</v>
      </c>
      <c r="F197" s="266" t="s">
        <v>1811</v>
      </c>
      <c r="G197" s="46"/>
      <c r="H197" s="26"/>
      <c r="I197" s="7"/>
      <c r="J197" s="8"/>
      <c r="K197" s="9"/>
      <c r="L197" s="270"/>
      <c r="M197" s="35"/>
    </row>
    <row r="198" spans="2:13" ht="12.75" thickBot="1">
      <c r="B198" s="6" t="s">
        <v>638</v>
      </c>
      <c r="C198" s="7" t="s">
        <v>485</v>
      </c>
      <c r="D198" s="8" t="s">
        <v>486</v>
      </c>
      <c r="E198" s="9" t="s">
        <v>753</v>
      </c>
      <c r="F198" s="266" t="s">
        <v>1812</v>
      </c>
      <c r="G198" s="46"/>
      <c r="H198" s="26"/>
      <c r="I198" s="7"/>
      <c r="J198" s="8"/>
      <c r="K198" s="9"/>
      <c r="L198" s="270"/>
      <c r="M198" s="35"/>
    </row>
    <row r="199" spans="2:13" ht="12.75" hidden="1">
      <c r="B199" s="6"/>
      <c r="C199" s="7"/>
      <c r="D199" s="20"/>
      <c r="E199" s="9"/>
      <c r="F199" s="266"/>
      <c r="G199" s="46"/>
      <c r="H199" s="26"/>
      <c r="I199" s="7"/>
      <c r="J199" s="8"/>
      <c r="K199" s="9"/>
      <c r="L199" s="270"/>
      <c r="M199" s="35"/>
    </row>
    <row r="200" spans="2:13" ht="12.75" hidden="1">
      <c r="B200" s="6"/>
      <c r="C200" s="7"/>
      <c r="D200" s="20"/>
      <c r="E200" s="9"/>
      <c r="F200" s="266"/>
      <c r="G200" s="46"/>
      <c r="H200" s="26"/>
      <c r="I200" s="7"/>
      <c r="J200" s="8"/>
      <c r="K200" s="9"/>
      <c r="L200" s="270"/>
      <c r="M200" s="35"/>
    </row>
    <row r="201" spans="2:13" ht="12.75" hidden="1">
      <c r="B201" s="6"/>
      <c r="C201" s="7"/>
      <c r="D201" s="20"/>
      <c r="E201" s="9"/>
      <c r="F201" s="266"/>
      <c r="G201" s="46"/>
      <c r="H201" s="26"/>
      <c r="I201" s="7"/>
      <c r="J201" s="8"/>
      <c r="K201" s="9"/>
      <c r="L201" s="270"/>
      <c r="M201" s="35"/>
    </row>
    <row r="202" spans="2:13" ht="12.75" hidden="1">
      <c r="B202" s="6"/>
      <c r="C202" s="7"/>
      <c r="D202" s="20"/>
      <c r="E202" s="9"/>
      <c r="F202" s="266"/>
      <c r="G202" s="46"/>
      <c r="H202" s="26"/>
      <c r="I202" s="7"/>
      <c r="J202" s="8"/>
      <c r="K202" s="9"/>
      <c r="L202" s="270"/>
      <c r="M202" s="35"/>
    </row>
    <row r="203" spans="2:13" ht="13.5" hidden="1" thickBot="1">
      <c r="B203" s="6"/>
      <c r="C203" s="7"/>
      <c r="D203" s="20"/>
      <c r="E203" s="9"/>
      <c r="F203" s="266"/>
      <c r="G203" s="46"/>
      <c r="H203" s="26"/>
      <c r="I203" s="7"/>
      <c r="J203" s="8"/>
      <c r="K203" s="9"/>
      <c r="L203" s="270"/>
      <c r="M203" s="35"/>
    </row>
    <row r="204" spans="2:13" ht="13.5" hidden="1" customHeight="1">
      <c r="B204" s="6"/>
      <c r="C204" s="7"/>
      <c r="D204" s="20"/>
      <c r="E204" s="9"/>
      <c r="F204" s="226"/>
      <c r="G204" s="46"/>
      <c r="H204" s="26"/>
      <c r="I204" s="7"/>
      <c r="J204" s="8"/>
      <c r="K204" s="9"/>
      <c r="L204" s="237"/>
      <c r="M204" s="35"/>
    </row>
    <row r="205" spans="2:13" ht="12.75" hidden="1">
      <c r="B205" s="6"/>
      <c r="C205" s="7"/>
      <c r="D205" s="20"/>
      <c r="E205" s="9"/>
      <c r="F205" s="226"/>
      <c r="G205" s="46"/>
      <c r="H205" s="26"/>
      <c r="I205" s="7"/>
      <c r="J205" s="8"/>
      <c r="K205" s="9"/>
      <c r="L205" s="237"/>
      <c r="M205" s="35"/>
    </row>
    <row r="206" spans="2:13" ht="12.75" hidden="1">
      <c r="B206" s="6"/>
      <c r="C206" s="7"/>
      <c r="D206" s="21"/>
      <c r="E206" s="9"/>
      <c r="F206" s="226"/>
      <c r="G206" s="46"/>
      <c r="H206" s="26"/>
      <c r="I206" s="7"/>
      <c r="J206" s="7"/>
      <c r="K206" s="9"/>
      <c r="L206" s="237"/>
      <c r="M206" s="35"/>
    </row>
    <row r="207" spans="2:13" ht="12.75" hidden="1">
      <c r="B207" s="6"/>
      <c r="C207" s="7"/>
      <c r="D207" s="21"/>
      <c r="E207" s="9"/>
      <c r="F207" s="226"/>
      <c r="G207" s="46"/>
      <c r="H207" s="26"/>
      <c r="I207" s="7"/>
      <c r="J207" s="7"/>
      <c r="K207" s="9"/>
      <c r="L207" s="237"/>
      <c r="M207" s="35"/>
    </row>
    <row r="208" spans="2:13" ht="12.75" hidden="1">
      <c r="B208" s="6"/>
      <c r="C208" s="7"/>
      <c r="D208" s="21"/>
      <c r="E208" s="9"/>
      <c r="F208" s="226"/>
      <c r="G208" s="46"/>
      <c r="H208" s="26"/>
      <c r="I208" s="7"/>
      <c r="J208" s="7"/>
      <c r="K208" s="9"/>
      <c r="L208" s="237"/>
      <c r="M208" s="35"/>
    </row>
    <row r="209" spans="1:13" ht="12.75" hidden="1">
      <c r="B209" s="6"/>
      <c r="C209" s="7"/>
      <c r="D209" s="21"/>
      <c r="E209" s="9"/>
      <c r="F209" s="226"/>
      <c r="G209" s="46"/>
      <c r="H209" s="26"/>
      <c r="I209" s="7"/>
      <c r="J209" s="7"/>
      <c r="K209" s="9"/>
      <c r="L209" s="237"/>
      <c r="M209" s="35"/>
    </row>
    <row r="210" spans="1:13" ht="12.75" hidden="1">
      <c r="B210" s="6"/>
      <c r="C210" s="7"/>
      <c r="D210" s="21"/>
      <c r="E210" s="9"/>
      <c r="F210" s="226"/>
      <c r="G210" s="46"/>
      <c r="H210" s="26"/>
      <c r="I210" s="7"/>
      <c r="J210" s="7"/>
      <c r="K210" s="9"/>
      <c r="L210" s="237"/>
      <c r="M210" s="35"/>
    </row>
    <row r="211" spans="1:13" ht="13.5" hidden="1" thickBot="1">
      <c r="B211" s="19"/>
      <c r="C211" s="10"/>
      <c r="D211" s="22"/>
      <c r="E211" s="11"/>
      <c r="F211" s="227"/>
      <c r="G211" s="46"/>
      <c r="H211" s="28"/>
      <c r="I211" s="29"/>
      <c r="J211" s="29"/>
      <c r="K211" s="30"/>
      <c r="L211" s="238"/>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893" t="s">
        <v>772</v>
      </c>
      <c r="C213" s="893"/>
      <c r="D213" s="35"/>
      <c r="E213" s="193" t="s">
        <v>727</v>
      </c>
      <c r="F213" s="902" t="s">
        <v>1651</v>
      </c>
      <c r="G213" s="902"/>
      <c r="H213" s="902"/>
      <c r="I213" s="902"/>
      <c r="J213" s="35"/>
      <c r="K213" s="893" t="s">
        <v>727</v>
      </c>
      <c r="L213" s="893"/>
      <c r="M213" s="46"/>
    </row>
    <row r="214" spans="1:13" s="3" customFormat="1" ht="5.25" customHeight="1" thickTop="1" thickBot="1">
      <c r="A214" s="35"/>
      <c r="B214" s="894" t="s">
        <v>718</v>
      </c>
      <c r="C214" s="895"/>
      <c r="D214" s="43"/>
      <c r="E214" s="44"/>
      <c r="F214" s="44"/>
      <c r="G214" s="35"/>
      <c r="H214" s="898" t="s">
        <v>719</v>
      </c>
      <c r="I214" s="899"/>
      <c r="J214" s="45"/>
      <c r="K214" s="45"/>
      <c r="L214" s="45"/>
      <c r="M214" s="46"/>
    </row>
    <row r="215" spans="1:13" s="3" customFormat="1" ht="16.5" thickTop="1" thickBot="1">
      <c r="A215" s="46"/>
      <c r="B215" s="896"/>
      <c r="C215" s="897"/>
      <c r="D215" s="14"/>
      <c r="E215" s="12" t="s">
        <v>647</v>
      </c>
      <c r="F215" s="13">
        <f>COUNTA(D217:D236)</f>
        <v>5</v>
      </c>
      <c r="G215" s="46"/>
      <c r="H215" s="900"/>
      <c r="I215" s="901"/>
      <c r="J215" s="32"/>
      <c r="K215" s="33" t="s">
        <v>647</v>
      </c>
      <c r="L215" s="34">
        <f>COUNTA(J217:J236)</f>
        <v>4</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755</v>
      </c>
      <c r="D217" s="84" t="s">
        <v>1553</v>
      </c>
      <c r="E217" s="85" t="s">
        <v>753</v>
      </c>
      <c r="F217" s="263" t="s">
        <v>1823</v>
      </c>
      <c r="G217" s="46"/>
      <c r="H217" s="100" t="s">
        <v>632</v>
      </c>
      <c r="I217" s="83" t="s">
        <v>1068</v>
      </c>
      <c r="J217" s="84" t="s">
        <v>1580</v>
      </c>
      <c r="K217" s="85" t="s">
        <v>753</v>
      </c>
      <c r="L217" s="267" t="s">
        <v>1819</v>
      </c>
      <c r="M217" s="46"/>
    </row>
    <row r="218" spans="1:13" s="3" customFormat="1">
      <c r="A218" s="46"/>
      <c r="B218" s="87" t="s">
        <v>633</v>
      </c>
      <c r="C218" s="88" t="s">
        <v>1104</v>
      </c>
      <c r="D218" s="89" t="s">
        <v>1574</v>
      </c>
      <c r="E218" s="90" t="s">
        <v>753</v>
      </c>
      <c r="F218" s="264" t="s">
        <v>1824</v>
      </c>
      <c r="G218" s="46"/>
      <c r="H218" s="102" t="s">
        <v>633</v>
      </c>
      <c r="I218" s="88" t="s">
        <v>669</v>
      </c>
      <c r="J218" s="89" t="s">
        <v>538</v>
      </c>
      <c r="K218" s="90" t="s">
        <v>753</v>
      </c>
      <c r="L218" s="268" t="s">
        <v>1820</v>
      </c>
      <c r="M218" s="46"/>
    </row>
    <row r="219" spans="1:13" s="3" customFormat="1">
      <c r="A219" s="46"/>
      <c r="B219" s="92" t="s">
        <v>634</v>
      </c>
      <c r="C219" s="93" t="s">
        <v>689</v>
      </c>
      <c r="D219" s="94" t="s">
        <v>1157</v>
      </c>
      <c r="E219" s="95" t="s">
        <v>753</v>
      </c>
      <c r="F219" s="265" t="s">
        <v>1825</v>
      </c>
      <c r="G219" s="46"/>
      <c r="H219" s="104" t="s">
        <v>634</v>
      </c>
      <c r="I219" s="93" t="s">
        <v>731</v>
      </c>
      <c r="J219" s="94" t="s">
        <v>1179</v>
      </c>
      <c r="K219" s="95" t="s">
        <v>753</v>
      </c>
      <c r="L219" s="269" t="s">
        <v>1821</v>
      </c>
      <c r="M219" s="46"/>
    </row>
    <row r="220" spans="1:13" s="3" customFormat="1">
      <c r="A220" s="46"/>
      <c r="B220" s="6" t="s">
        <v>635</v>
      </c>
      <c r="C220" s="7" t="s">
        <v>1360</v>
      </c>
      <c r="D220" s="8" t="s">
        <v>1826</v>
      </c>
      <c r="E220" s="9" t="s">
        <v>730</v>
      </c>
      <c r="F220" s="266" t="s">
        <v>1827</v>
      </c>
      <c r="G220" s="46"/>
      <c r="H220" s="26" t="s">
        <v>635</v>
      </c>
      <c r="I220" s="7" t="s">
        <v>1147</v>
      </c>
      <c r="J220" s="8" t="s">
        <v>529</v>
      </c>
      <c r="K220" s="9" t="s">
        <v>753</v>
      </c>
      <c r="L220" s="270" t="s">
        <v>1822</v>
      </c>
      <c r="M220" s="46"/>
    </row>
    <row r="221" spans="1:13" s="3" customFormat="1" ht="12.75" thickBot="1">
      <c r="A221" s="46"/>
      <c r="B221" s="6" t="s">
        <v>636</v>
      </c>
      <c r="C221" s="7" t="s">
        <v>698</v>
      </c>
      <c r="D221" s="8" t="s">
        <v>1828</v>
      </c>
      <c r="E221" s="9" t="s">
        <v>730</v>
      </c>
      <c r="F221" s="266" t="s">
        <v>1829</v>
      </c>
      <c r="G221" s="46"/>
      <c r="H221" s="26"/>
      <c r="I221" s="7"/>
      <c r="J221" s="8"/>
      <c r="K221" s="9"/>
      <c r="L221" s="270"/>
      <c r="M221" s="46"/>
    </row>
    <row r="222" spans="1:13" s="3" customFormat="1" ht="13.5" hidden="1" thickBot="1">
      <c r="A222" s="46"/>
      <c r="B222" s="6"/>
      <c r="C222" s="7"/>
      <c r="D222" s="20"/>
      <c r="E222" s="9"/>
      <c r="F222" s="266"/>
      <c r="G222" s="46"/>
      <c r="H222" s="26"/>
      <c r="I222" s="7"/>
      <c r="J222" s="8"/>
      <c r="K222" s="9"/>
      <c r="L222" s="270"/>
      <c r="M222" s="46"/>
    </row>
    <row r="223" spans="1:13" s="3" customFormat="1" ht="12.75" hidden="1">
      <c r="A223" s="46"/>
      <c r="B223" s="6"/>
      <c r="C223" s="7"/>
      <c r="D223" s="20"/>
      <c r="E223" s="9"/>
      <c r="F223" s="226"/>
      <c r="G223" s="46"/>
      <c r="H223" s="26"/>
      <c r="I223" s="7"/>
      <c r="J223" s="8"/>
      <c r="K223" s="9"/>
      <c r="L223" s="237"/>
      <c r="M223" s="46"/>
    </row>
    <row r="224" spans="1:13" s="3" customFormat="1" ht="12.75" hidden="1">
      <c r="A224" s="46"/>
      <c r="B224" s="6"/>
      <c r="C224" s="7"/>
      <c r="D224" s="20"/>
      <c r="E224" s="9"/>
      <c r="F224" s="226"/>
      <c r="G224" s="46"/>
      <c r="H224" s="26"/>
      <c r="I224" s="7"/>
      <c r="J224" s="8"/>
      <c r="K224" s="9"/>
      <c r="L224" s="237"/>
      <c r="M224" s="46"/>
    </row>
    <row r="225" spans="1:13" s="3" customFormat="1" ht="12.75" hidden="1">
      <c r="A225" s="46"/>
      <c r="B225" s="6"/>
      <c r="C225" s="7"/>
      <c r="D225" s="20"/>
      <c r="E225" s="9"/>
      <c r="F225" s="226"/>
      <c r="G225" s="46"/>
      <c r="H225" s="26"/>
      <c r="I225" s="7"/>
      <c r="J225" s="8"/>
      <c r="K225" s="9"/>
      <c r="L225" s="237"/>
      <c r="M225" s="46"/>
    </row>
    <row r="226" spans="1:13" s="3" customFormat="1" ht="12.75" hidden="1">
      <c r="A226" s="46"/>
      <c r="B226" s="6"/>
      <c r="C226" s="7"/>
      <c r="D226" s="20"/>
      <c r="E226" s="9"/>
      <c r="F226" s="226"/>
      <c r="G226" s="46"/>
      <c r="H226" s="26"/>
      <c r="I226" s="7"/>
      <c r="J226" s="8"/>
      <c r="K226" s="9"/>
      <c r="L226" s="237"/>
      <c r="M226" s="46"/>
    </row>
    <row r="227" spans="1:13" s="3" customFormat="1" ht="12.75" hidden="1">
      <c r="A227" s="46"/>
      <c r="B227" s="6"/>
      <c r="C227" s="7"/>
      <c r="D227" s="20"/>
      <c r="E227" s="9"/>
      <c r="F227" s="22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1"/>
      <c r="E231" s="9"/>
      <c r="F231" s="226"/>
      <c r="G231" s="46"/>
      <c r="H231" s="26"/>
      <c r="I231" s="7"/>
      <c r="J231" s="7"/>
      <c r="K231" s="9"/>
      <c r="L231" s="237"/>
      <c r="M231" s="46"/>
    </row>
    <row r="232" spans="1:13" s="3" customFormat="1" ht="12.75" hidden="1">
      <c r="A232" s="46"/>
      <c r="B232" s="6"/>
      <c r="C232" s="7"/>
      <c r="D232" s="21"/>
      <c r="E232" s="9"/>
      <c r="F232" s="226"/>
      <c r="G232" s="46"/>
      <c r="H232" s="26"/>
      <c r="I232" s="7"/>
      <c r="J232" s="7"/>
      <c r="K232" s="9"/>
      <c r="L232" s="237"/>
      <c r="M232" s="46"/>
    </row>
    <row r="233" spans="1:13" s="3" customFormat="1" ht="12.75" hidden="1">
      <c r="A233" s="46"/>
      <c r="B233" s="6"/>
      <c r="C233" s="7"/>
      <c r="D233" s="21"/>
      <c r="E233" s="9"/>
      <c r="F233" s="226"/>
      <c r="G233" s="46"/>
      <c r="H233" s="26"/>
      <c r="I233" s="7"/>
      <c r="J233" s="7"/>
      <c r="K233" s="9"/>
      <c r="L233" s="237"/>
      <c r="M233" s="46"/>
    </row>
    <row r="234" spans="1:13" s="3" customFormat="1" ht="12.75" hidden="1">
      <c r="A234" s="46"/>
      <c r="B234" s="6"/>
      <c r="C234" s="7"/>
      <c r="D234" s="21"/>
      <c r="E234" s="9"/>
      <c r="F234" s="226"/>
      <c r="G234" s="46"/>
      <c r="H234" s="26"/>
      <c r="I234" s="7"/>
      <c r="J234" s="7"/>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3.5" hidden="1" thickBot="1">
      <c r="A236" s="46"/>
      <c r="B236" s="19"/>
      <c r="C236" s="10"/>
      <c r="D236" s="22"/>
      <c r="E236" s="11"/>
      <c r="F236" s="227"/>
      <c r="G236" s="46"/>
      <c r="H236" s="28"/>
      <c r="I236" s="29"/>
      <c r="J236" s="29"/>
      <c r="K236" s="30"/>
      <c r="L236" s="238"/>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5" t="s">
        <v>773</v>
      </c>
      <c r="C238" s="193"/>
      <c r="D238" s="35"/>
      <c r="E238" s="193" t="s">
        <v>726</v>
      </c>
      <c r="F238" s="902" t="s">
        <v>1652</v>
      </c>
      <c r="G238" s="902"/>
      <c r="H238" s="902"/>
      <c r="I238" s="902"/>
      <c r="J238" s="35"/>
      <c r="K238" s="193" t="s">
        <v>724</v>
      </c>
      <c r="L238" s="193"/>
      <c r="M238" s="46"/>
    </row>
    <row r="239" spans="1:13" s="3" customFormat="1" ht="5.25" customHeight="1" thickTop="1" thickBot="1">
      <c r="A239" s="35"/>
      <c r="B239" s="920" t="s">
        <v>720</v>
      </c>
      <c r="C239" s="921"/>
      <c r="D239" s="43"/>
      <c r="E239" s="44"/>
      <c r="F239" s="44"/>
      <c r="G239" s="35"/>
      <c r="H239" s="924" t="s">
        <v>721</v>
      </c>
      <c r="I239" s="925"/>
      <c r="J239" s="45"/>
      <c r="K239" s="45"/>
      <c r="L239" s="45"/>
      <c r="M239" s="46"/>
    </row>
    <row r="240" spans="1:13" s="3" customFormat="1" ht="16.5" thickTop="1" thickBot="1">
      <c r="A240" s="46"/>
      <c r="B240" s="922"/>
      <c r="C240" s="923"/>
      <c r="D240" s="14"/>
      <c r="E240" s="12" t="s">
        <v>647</v>
      </c>
      <c r="F240" s="13">
        <f>COUNTA(D242:D261)</f>
        <v>2</v>
      </c>
      <c r="G240" s="46"/>
      <c r="H240" s="926"/>
      <c r="I240" s="927"/>
      <c r="J240" s="32"/>
      <c r="K240" s="33" t="s">
        <v>647</v>
      </c>
      <c r="L240" s="34">
        <f>COUNTA(J242:J261)</f>
        <v>11</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692</v>
      </c>
      <c r="D242" s="84" t="s">
        <v>1626</v>
      </c>
      <c r="E242" s="85" t="s">
        <v>753</v>
      </c>
      <c r="F242" s="263" t="s">
        <v>1830</v>
      </c>
      <c r="G242" s="46"/>
      <c r="H242" s="100" t="s">
        <v>632</v>
      </c>
      <c r="I242" s="83" t="s">
        <v>731</v>
      </c>
      <c r="J242" s="84" t="s">
        <v>1602</v>
      </c>
      <c r="K242" s="85" t="s">
        <v>753</v>
      </c>
      <c r="L242" s="267" t="s">
        <v>1840</v>
      </c>
      <c r="M242" s="46"/>
    </row>
    <row r="243" spans="1:13" s="3" customFormat="1">
      <c r="A243" s="46"/>
      <c r="B243" s="87" t="s">
        <v>633</v>
      </c>
      <c r="C243" s="88" t="s">
        <v>1831</v>
      </c>
      <c r="D243" s="89" t="s">
        <v>1832</v>
      </c>
      <c r="E243" s="90" t="s">
        <v>730</v>
      </c>
      <c r="F243" s="264" t="s">
        <v>1833</v>
      </c>
      <c r="G243" s="46"/>
      <c r="H243" s="102" t="s">
        <v>633</v>
      </c>
      <c r="I243" s="88" t="s">
        <v>1068</v>
      </c>
      <c r="J243" s="89" t="s">
        <v>827</v>
      </c>
      <c r="K243" s="90" t="s">
        <v>679</v>
      </c>
      <c r="L243" s="268" t="s">
        <v>1841</v>
      </c>
      <c r="M243" s="46"/>
    </row>
    <row r="244" spans="1:13" s="3" customFormat="1">
      <c r="A244" s="46"/>
      <c r="B244" s="92"/>
      <c r="C244" s="93"/>
      <c r="D244" s="94"/>
      <c r="E244" s="95"/>
      <c r="F244" s="265"/>
      <c r="G244" s="46"/>
      <c r="H244" s="104" t="s">
        <v>634</v>
      </c>
      <c r="I244" s="93" t="s">
        <v>1274</v>
      </c>
      <c r="J244" s="94" t="s">
        <v>852</v>
      </c>
      <c r="K244" s="95" t="s">
        <v>883</v>
      </c>
      <c r="L244" s="269" t="s">
        <v>1842</v>
      </c>
      <c r="M244" s="46"/>
    </row>
    <row r="245" spans="1:13" s="3" customFormat="1" ht="12.75">
      <c r="A245" s="46"/>
      <c r="B245" s="6"/>
      <c r="C245" s="7"/>
      <c r="D245" s="20"/>
      <c r="E245" s="9"/>
      <c r="F245" s="266"/>
      <c r="G245" s="46"/>
      <c r="H245" s="26" t="s">
        <v>635</v>
      </c>
      <c r="I245" s="7" t="s">
        <v>731</v>
      </c>
      <c r="J245" s="8" t="s">
        <v>2507</v>
      </c>
      <c r="K245" s="9" t="s">
        <v>753</v>
      </c>
      <c r="L245" s="270" t="s">
        <v>1843</v>
      </c>
      <c r="M245" s="46"/>
    </row>
    <row r="246" spans="1:13" s="3" customFormat="1" ht="12.75">
      <c r="A246" s="46"/>
      <c r="B246" s="6"/>
      <c r="C246" s="7"/>
      <c r="D246" s="20"/>
      <c r="E246" s="9"/>
      <c r="F246" s="266"/>
      <c r="G246" s="46"/>
      <c r="H246" s="26" t="s">
        <v>636</v>
      </c>
      <c r="I246" s="7" t="s">
        <v>861</v>
      </c>
      <c r="J246" s="8" t="s">
        <v>1844</v>
      </c>
      <c r="K246" s="9" t="s">
        <v>730</v>
      </c>
      <c r="L246" s="270" t="s">
        <v>1845</v>
      </c>
      <c r="M246" s="46"/>
    </row>
    <row r="247" spans="1:13" s="3" customFormat="1" ht="12.75">
      <c r="A247" s="46"/>
      <c r="B247" s="6"/>
      <c r="C247" s="7"/>
      <c r="D247" s="20"/>
      <c r="E247" s="9"/>
      <c r="F247" s="226"/>
      <c r="G247" s="46"/>
      <c r="H247" s="26" t="s">
        <v>637</v>
      </c>
      <c r="I247" s="7" t="s">
        <v>982</v>
      </c>
      <c r="J247" s="8" t="s">
        <v>1281</v>
      </c>
      <c r="K247" s="9" t="s">
        <v>753</v>
      </c>
      <c r="L247" s="237" t="s">
        <v>1846</v>
      </c>
      <c r="M247" s="46"/>
    </row>
    <row r="248" spans="1:13" s="3" customFormat="1" ht="12.75">
      <c r="A248" s="46"/>
      <c r="B248" s="6"/>
      <c r="C248" s="7"/>
      <c r="D248" s="20"/>
      <c r="E248" s="9"/>
      <c r="F248" s="226"/>
      <c r="G248" s="46"/>
      <c r="H248" s="26" t="s">
        <v>638</v>
      </c>
      <c r="I248" s="7" t="s">
        <v>744</v>
      </c>
      <c r="J248" s="8" t="s">
        <v>1847</v>
      </c>
      <c r="K248" s="9" t="s">
        <v>730</v>
      </c>
      <c r="L248" s="237" t="s">
        <v>1848</v>
      </c>
      <c r="M248" s="46"/>
    </row>
    <row r="249" spans="1:13" s="3" customFormat="1" ht="12.75">
      <c r="A249" s="46"/>
      <c r="B249" s="6"/>
      <c r="C249" s="7"/>
      <c r="D249" s="20"/>
      <c r="E249" s="9"/>
      <c r="F249" s="226"/>
      <c r="G249" s="46"/>
      <c r="H249" s="26" t="s">
        <v>639</v>
      </c>
      <c r="I249" s="7" t="s">
        <v>744</v>
      </c>
      <c r="J249" s="8" t="s">
        <v>745</v>
      </c>
      <c r="K249" s="9" t="s">
        <v>753</v>
      </c>
      <c r="L249" s="237" t="s">
        <v>1849</v>
      </c>
      <c r="M249" s="46"/>
    </row>
    <row r="250" spans="1:13" s="3" customFormat="1" ht="12.75">
      <c r="A250" s="46"/>
      <c r="B250" s="6"/>
      <c r="C250" s="7"/>
      <c r="D250" s="20"/>
      <c r="E250" s="9"/>
      <c r="F250" s="226"/>
      <c r="G250" s="46"/>
      <c r="H250" s="26" t="s">
        <v>640</v>
      </c>
      <c r="I250" s="7" t="s">
        <v>1273</v>
      </c>
      <c r="J250" s="8" t="s">
        <v>1385</v>
      </c>
      <c r="K250" s="9" t="s">
        <v>730</v>
      </c>
      <c r="L250" s="237" t="s">
        <v>1850</v>
      </c>
      <c r="M250" s="46"/>
    </row>
    <row r="251" spans="1:13" s="3" customFormat="1" ht="12.75">
      <c r="A251" s="46"/>
      <c r="B251" s="6"/>
      <c r="C251" s="7"/>
      <c r="D251" s="20"/>
      <c r="E251" s="9"/>
      <c r="F251" s="226"/>
      <c r="G251" s="46"/>
      <c r="H251" s="26" t="s">
        <v>641</v>
      </c>
      <c r="I251" s="7" t="s">
        <v>673</v>
      </c>
      <c r="J251" s="8" t="s">
        <v>1851</v>
      </c>
      <c r="K251" s="9" t="s">
        <v>753</v>
      </c>
      <c r="L251" s="237" t="s">
        <v>1852</v>
      </c>
      <c r="M251" s="46"/>
    </row>
    <row r="252" spans="1:13" s="3" customFormat="1" ht="13.5" thickBot="1">
      <c r="A252" s="46"/>
      <c r="B252" s="6"/>
      <c r="C252" s="7"/>
      <c r="D252" s="20"/>
      <c r="E252" s="9"/>
      <c r="F252" s="226"/>
      <c r="G252" s="46"/>
      <c r="H252" s="26" t="s">
        <v>642</v>
      </c>
      <c r="I252" s="7" t="s">
        <v>818</v>
      </c>
      <c r="J252" s="8" t="s">
        <v>1347</v>
      </c>
      <c r="K252" s="9" t="s">
        <v>753</v>
      </c>
      <c r="L252" s="237" t="s">
        <v>1853</v>
      </c>
      <c r="M252" s="46"/>
    </row>
    <row r="253" spans="1:13" s="3" customFormat="1" ht="12.75" hidden="1">
      <c r="A253" s="46"/>
      <c r="B253" s="6"/>
      <c r="C253" s="7"/>
      <c r="D253" s="20"/>
      <c r="E253" s="9"/>
      <c r="F253" s="226"/>
      <c r="G253" s="46"/>
      <c r="H253" s="26"/>
      <c r="I253" s="7"/>
      <c r="J253" s="8"/>
      <c r="K253" s="9"/>
      <c r="L253" s="237"/>
      <c r="M253" s="46"/>
    </row>
    <row r="254" spans="1:13" s="3" customFormat="1" ht="12.75" hidden="1">
      <c r="A254" s="46"/>
      <c r="B254" s="6"/>
      <c r="C254" s="7"/>
      <c r="D254" s="20"/>
      <c r="E254" s="9"/>
      <c r="F254" s="226"/>
      <c r="G254" s="46"/>
      <c r="H254" s="26"/>
      <c r="I254" s="7"/>
      <c r="J254" s="8"/>
      <c r="K254" s="9"/>
      <c r="L254" s="237"/>
      <c r="M254" s="46"/>
    </row>
    <row r="255" spans="1:13" s="3" customFormat="1" ht="12.75" hidden="1">
      <c r="A255" s="46"/>
      <c r="B255" s="6"/>
      <c r="C255" s="7"/>
      <c r="D255" s="20"/>
      <c r="E255" s="9"/>
      <c r="F255" s="226"/>
      <c r="G255" s="46"/>
      <c r="H255" s="26"/>
      <c r="I255" s="7"/>
      <c r="J255" s="8"/>
      <c r="K255" s="9"/>
      <c r="L255" s="237"/>
      <c r="M255" s="46"/>
    </row>
    <row r="256" spans="1:13" s="3" customFormat="1" ht="12.75" hidden="1">
      <c r="A256" s="46"/>
      <c r="B256" s="6"/>
      <c r="C256" s="7"/>
      <c r="D256" s="21"/>
      <c r="E256" s="9"/>
      <c r="F256" s="226"/>
      <c r="G256" s="46"/>
      <c r="H256" s="26"/>
      <c r="I256" s="7"/>
      <c r="J256" s="8"/>
      <c r="K256" s="9"/>
      <c r="L256" s="237"/>
      <c r="M256" s="46"/>
    </row>
    <row r="257" spans="1:13" s="3" customFormat="1" ht="12.75" hidden="1">
      <c r="A257" s="46"/>
      <c r="B257" s="6"/>
      <c r="C257" s="7"/>
      <c r="D257" s="21"/>
      <c r="E257" s="9"/>
      <c r="F257" s="226"/>
      <c r="G257" s="46"/>
      <c r="H257" s="26"/>
      <c r="I257" s="7"/>
      <c r="J257" s="7"/>
      <c r="K257" s="9"/>
      <c r="L257" s="237"/>
      <c r="M257" s="46"/>
    </row>
    <row r="258" spans="1:13" s="3" customFormat="1" ht="12.75" hidden="1">
      <c r="A258" s="46"/>
      <c r="B258" s="6"/>
      <c r="C258" s="7"/>
      <c r="D258" s="21"/>
      <c r="E258" s="9"/>
      <c r="F258" s="226"/>
      <c r="G258" s="46"/>
      <c r="H258" s="26"/>
      <c r="I258" s="7"/>
      <c r="J258" s="7"/>
      <c r="K258" s="9"/>
      <c r="L258" s="237"/>
      <c r="M258" s="46"/>
    </row>
    <row r="259" spans="1:13" s="3" customFormat="1" ht="12.75" hidden="1">
      <c r="A259" s="46"/>
      <c r="B259" s="6"/>
      <c r="C259" s="7"/>
      <c r="D259" s="21"/>
      <c r="E259" s="9"/>
      <c r="F259" s="226"/>
      <c r="G259" s="46"/>
      <c r="H259" s="26"/>
      <c r="I259" s="7"/>
      <c r="J259" s="7"/>
      <c r="K259" s="9"/>
      <c r="L259" s="237"/>
      <c r="M259" s="46"/>
    </row>
    <row r="260" spans="1:13" s="3" customFormat="1" ht="12.75" hidden="1">
      <c r="A260" s="46"/>
      <c r="B260" s="6"/>
      <c r="C260" s="7"/>
      <c r="D260" s="21"/>
      <c r="E260" s="9"/>
      <c r="F260" s="226"/>
      <c r="G260" s="46"/>
      <c r="H260" s="26"/>
      <c r="I260" s="7"/>
      <c r="J260" s="7"/>
      <c r="K260" s="9"/>
      <c r="L260" s="237"/>
      <c r="M260" s="46"/>
    </row>
    <row r="261" spans="1:13" s="3" customFormat="1" ht="13.5" hidden="1" thickBot="1">
      <c r="A261" s="46"/>
      <c r="B261" s="19"/>
      <c r="C261" s="10"/>
      <c r="D261" s="22"/>
      <c r="E261" s="11"/>
      <c r="F261" s="227"/>
      <c r="G261" s="46"/>
      <c r="H261" s="28"/>
      <c r="I261" s="29"/>
      <c r="J261" s="29"/>
      <c r="K261" s="30"/>
      <c r="L261" s="238"/>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5" t="s">
        <v>774</v>
      </c>
      <c r="C263" s="193"/>
      <c r="D263" s="35"/>
      <c r="E263" s="193" t="s">
        <v>726</v>
      </c>
      <c r="F263" s="902" t="s">
        <v>723</v>
      </c>
      <c r="G263" s="902"/>
      <c r="H263" s="902"/>
      <c r="I263" s="902"/>
      <c r="K263" s="193" t="s">
        <v>724</v>
      </c>
      <c r="L263" s="193"/>
      <c r="M263" s="46"/>
    </row>
    <row r="264" spans="1:13" s="3" customFormat="1" ht="5.25" customHeight="1" thickTop="1" thickBot="1">
      <c r="A264" s="35"/>
      <c r="B264" s="920" t="s">
        <v>1617</v>
      </c>
      <c r="C264" s="921"/>
      <c r="D264" s="43"/>
      <c r="E264" s="44"/>
      <c r="F264" s="44"/>
      <c r="G264" s="35"/>
      <c r="H264" s="924" t="s">
        <v>722</v>
      </c>
      <c r="I264" s="925"/>
      <c r="J264" s="45"/>
      <c r="K264" s="45"/>
      <c r="L264" s="45"/>
      <c r="M264" s="46"/>
    </row>
    <row r="265" spans="1:13" s="3" customFormat="1" ht="16.5" thickTop="1" thickBot="1">
      <c r="A265" s="46"/>
      <c r="B265" s="922"/>
      <c r="C265" s="923"/>
      <c r="D265" s="14"/>
      <c r="E265" s="12" t="s">
        <v>647</v>
      </c>
      <c r="F265" s="13">
        <f>COUNTA(D267:D286)</f>
        <v>2</v>
      </c>
      <c r="G265" s="46"/>
      <c r="H265" s="926"/>
      <c r="I265" s="927"/>
      <c r="J265" s="32"/>
      <c r="K265" s="33" t="s">
        <v>647</v>
      </c>
      <c r="L265" s="34">
        <f>COUNTA(J267:J286)</f>
        <v>14</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749</v>
      </c>
      <c r="D267" s="84" t="s">
        <v>550</v>
      </c>
      <c r="E267" s="85" t="s">
        <v>665</v>
      </c>
      <c r="F267" s="263" t="s">
        <v>1834</v>
      </c>
      <c r="G267" s="46"/>
      <c r="H267" s="100" t="s">
        <v>632</v>
      </c>
      <c r="I267" s="83" t="s">
        <v>1053</v>
      </c>
      <c r="J267" s="84" t="s">
        <v>1054</v>
      </c>
      <c r="K267" s="85" t="s">
        <v>883</v>
      </c>
      <c r="L267" s="267" t="s">
        <v>1868</v>
      </c>
      <c r="M267" s="46"/>
    </row>
    <row r="268" spans="1:13" s="3" customFormat="1">
      <c r="A268" s="46"/>
      <c r="B268" s="87" t="s">
        <v>633</v>
      </c>
      <c r="C268" s="88" t="s">
        <v>1620</v>
      </c>
      <c r="D268" s="89" t="s">
        <v>1621</v>
      </c>
      <c r="E268" s="90" t="s">
        <v>753</v>
      </c>
      <c r="F268" s="264" t="s">
        <v>1835</v>
      </c>
      <c r="G268" s="46"/>
      <c r="H268" s="102" t="s">
        <v>633</v>
      </c>
      <c r="I268" s="88" t="s">
        <v>701</v>
      </c>
      <c r="J268" s="89" t="s">
        <v>741</v>
      </c>
      <c r="K268" s="90" t="s">
        <v>949</v>
      </c>
      <c r="L268" s="268" t="s">
        <v>1869</v>
      </c>
      <c r="M268" s="46"/>
    </row>
    <row r="269" spans="1:13" s="3" customFormat="1">
      <c r="A269" s="46"/>
      <c r="B269" s="92"/>
      <c r="C269" s="93"/>
      <c r="D269" s="94"/>
      <c r="E269" s="95"/>
      <c r="F269" s="265"/>
      <c r="G269" s="46"/>
      <c r="H269" s="104" t="s">
        <v>634</v>
      </c>
      <c r="I269" s="93" t="s">
        <v>1084</v>
      </c>
      <c r="J269" s="94" t="s">
        <v>316</v>
      </c>
      <c r="K269" s="95" t="s">
        <v>730</v>
      </c>
      <c r="L269" s="269" t="s">
        <v>1870</v>
      </c>
      <c r="M269" s="46"/>
    </row>
    <row r="270" spans="1:13" s="3" customFormat="1" ht="12.75">
      <c r="A270" s="46"/>
      <c r="B270" s="6"/>
      <c r="C270" s="7"/>
      <c r="D270" s="20"/>
      <c r="E270" s="9"/>
      <c r="F270" s="266"/>
      <c r="G270" s="46"/>
      <c r="H270" s="26" t="s">
        <v>635</v>
      </c>
      <c r="I270" s="7" t="s">
        <v>731</v>
      </c>
      <c r="J270" s="8" t="s">
        <v>4001</v>
      </c>
      <c r="K270" s="9" t="s">
        <v>1887</v>
      </c>
      <c r="L270" s="270" t="s">
        <v>1871</v>
      </c>
      <c r="M270" s="46"/>
    </row>
    <row r="271" spans="1:13" s="3" customFormat="1" ht="12.75">
      <c r="A271" s="46"/>
      <c r="B271" s="6"/>
      <c r="C271" s="7"/>
      <c r="D271" s="20"/>
      <c r="E271" s="9"/>
      <c r="F271" s="266"/>
      <c r="G271" s="46"/>
      <c r="H271" s="26" t="s">
        <v>636</v>
      </c>
      <c r="I271" s="7" t="s">
        <v>669</v>
      </c>
      <c r="J271" s="8" t="s">
        <v>1872</v>
      </c>
      <c r="K271" s="9" t="s">
        <v>1599</v>
      </c>
      <c r="L271" s="270" t="s">
        <v>1873</v>
      </c>
      <c r="M271" s="46"/>
    </row>
    <row r="272" spans="1:13" s="3" customFormat="1" ht="12.75">
      <c r="A272" s="46"/>
      <c r="B272" s="6"/>
      <c r="C272" s="7"/>
      <c r="D272" s="20"/>
      <c r="E272" s="9"/>
      <c r="F272" s="266"/>
      <c r="G272" s="46"/>
      <c r="H272" s="26" t="s">
        <v>637</v>
      </c>
      <c r="I272" s="7" t="s">
        <v>701</v>
      </c>
      <c r="J272" s="8" t="s">
        <v>700</v>
      </c>
      <c r="K272" s="9" t="s">
        <v>671</v>
      </c>
      <c r="L272" s="270" t="s">
        <v>1874</v>
      </c>
      <c r="M272" s="46"/>
    </row>
    <row r="273" spans="1:13" s="3" customFormat="1" ht="12.75">
      <c r="A273" s="46"/>
      <c r="B273" s="6"/>
      <c r="C273" s="7"/>
      <c r="D273" s="20"/>
      <c r="E273" s="9"/>
      <c r="F273" s="266"/>
      <c r="G273" s="46"/>
      <c r="H273" s="26" t="s">
        <v>638</v>
      </c>
      <c r="I273" s="7" t="s">
        <v>793</v>
      </c>
      <c r="J273" s="8" t="s">
        <v>2566</v>
      </c>
      <c r="K273" s="9" t="s">
        <v>753</v>
      </c>
      <c r="L273" s="270" t="s">
        <v>1875</v>
      </c>
      <c r="M273" s="46"/>
    </row>
    <row r="274" spans="1:13" s="3" customFormat="1" ht="12.75">
      <c r="A274" s="46"/>
      <c r="B274" s="6"/>
      <c r="C274" s="7"/>
      <c r="D274" s="20"/>
      <c r="E274" s="9"/>
      <c r="F274" s="226"/>
      <c r="G274" s="46"/>
      <c r="H274" s="26" t="s">
        <v>639</v>
      </c>
      <c r="I274" s="7" t="s">
        <v>866</v>
      </c>
      <c r="J274" s="8" t="s">
        <v>1070</v>
      </c>
      <c r="K274" s="9" t="s">
        <v>753</v>
      </c>
      <c r="L274" s="237" t="s">
        <v>1876</v>
      </c>
      <c r="M274" s="46"/>
    </row>
    <row r="275" spans="1:13" s="3" customFormat="1" ht="12.75">
      <c r="A275" s="46"/>
      <c r="B275" s="6"/>
      <c r="C275" s="7"/>
      <c r="D275" s="20"/>
      <c r="E275" s="9"/>
      <c r="F275" s="226"/>
      <c r="G275" s="46"/>
      <c r="H275" s="26" t="s">
        <v>640</v>
      </c>
      <c r="I275" s="7" t="s">
        <v>1596</v>
      </c>
      <c r="J275" s="8" t="s">
        <v>1877</v>
      </c>
      <c r="K275" s="9" t="s">
        <v>614</v>
      </c>
      <c r="L275" s="237" t="s">
        <v>1878</v>
      </c>
      <c r="M275" s="46"/>
    </row>
    <row r="276" spans="1:13" s="3" customFormat="1" ht="12.75">
      <c r="A276" s="46"/>
      <c r="B276" s="6"/>
      <c r="C276" s="7"/>
      <c r="D276" s="20"/>
      <c r="E276" s="9"/>
      <c r="F276" s="226"/>
      <c r="G276" s="46"/>
      <c r="H276" s="26" t="s">
        <v>641</v>
      </c>
      <c r="I276" s="7" t="s">
        <v>790</v>
      </c>
      <c r="J276" s="8" t="s">
        <v>852</v>
      </c>
      <c r="K276" s="9" t="s">
        <v>663</v>
      </c>
      <c r="L276" s="237" t="s">
        <v>1879</v>
      </c>
      <c r="M276" s="46"/>
    </row>
    <row r="277" spans="1:13" s="3" customFormat="1" ht="12.75">
      <c r="A277" s="46"/>
      <c r="B277" s="6"/>
      <c r="C277" s="7"/>
      <c r="D277" s="20"/>
      <c r="E277" s="9"/>
      <c r="F277" s="226"/>
      <c r="G277" s="46"/>
      <c r="H277" s="26" t="s">
        <v>642</v>
      </c>
      <c r="I277" s="7" t="s">
        <v>1772</v>
      </c>
      <c r="J277" s="8" t="s">
        <v>1075</v>
      </c>
      <c r="K277" s="9" t="s">
        <v>1074</v>
      </c>
      <c r="L277" s="237" t="s">
        <v>1880</v>
      </c>
      <c r="M277" s="46"/>
    </row>
    <row r="278" spans="1:13" s="3" customFormat="1" ht="12.75">
      <c r="A278" s="46"/>
      <c r="B278" s="6"/>
      <c r="C278" s="7"/>
      <c r="D278" s="20"/>
      <c r="E278" s="9"/>
      <c r="F278" s="226"/>
      <c r="G278" s="46"/>
      <c r="H278" s="26" t="s">
        <v>643</v>
      </c>
      <c r="I278" s="7" t="s">
        <v>1331</v>
      </c>
      <c r="J278" s="8" t="s">
        <v>1881</v>
      </c>
      <c r="K278" s="9" t="s">
        <v>1882</v>
      </c>
      <c r="L278" s="237" t="s">
        <v>1883</v>
      </c>
      <c r="M278" s="46"/>
    </row>
    <row r="279" spans="1:13" s="3" customFormat="1" ht="12.75">
      <c r="A279" s="46"/>
      <c r="B279" s="6"/>
      <c r="C279" s="7"/>
      <c r="D279" s="20"/>
      <c r="E279" s="9"/>
      <c r="F279" s="226"/>
      <c r="G279" s="46"/>
      <c r="H279" s="26" t="s">
        <v>644</v>
      </c>
      <c r="I279" s="7" t="s">
        <v>1053</v>
      </c>
      <c r="J279" s="8" t="s">
        <v>1884</v>
      </c>
      <c r="K279" s="9" t="s">
        <v>883</v>
      </c>
      <c r="L279" s="237" t="s">
        <v>1885</v>
      </c>
      <c r="M279" s="46"/>
    </row>
    <row r="280" spans="1:13" s="3" customFormat="1" ht="13.5" thickBot="1">
      <c r="A280" s="46"/>
      <c r="B280" s="6"/>
      <c r="C280" s="7"/>
      <c r="D280" s="20"/>
      <c r="E280" s="9"/>
      <c r="F280" s="226"/>
      <c r="G280" s="46"/>
      <c r="H280" s="26" t="s">
        <v>645</v>
      </c>
      <c r="I280" s="7" t="s">
        <v>1053</v>
      </c>
      <c r="J280" s="8" t="s">
        <v>998</v>
      </c>
      <c r="K280" s="9" t="s">
        <v>753</v>
      </c>
      <c r="L280" s="237" t="s">
        <v>1886</v>
      </c>
      <c r="M280" s="46"/>
    </row>
    <row r="281" spans="1:13" s="3" customFormat="1" ht="12.75" hidden="1">
      <c r="A281" s="46"/>
      <c r="B281" s="6"/>
      <c r="C281" s="7"/>
      <c r="D281" s="21"/>
      <c r="E281" s="9"/>
      <c r="F281" s="226"/>
      <c r="G281" s="46"/>
      <c r="H281" s="26"/>
      <c r="I281" s="7"/>
      <c r="J281" s="7"/>
      <c r="K281" s="9"/>
      <c r="L281" s="237"/>
      <c r="M281" s="46"/>
    </row>
    <row r="282" spans="1:13" s="3" customFormat="1" ht="12.75" hidden="1">
      <c r="A282" s="46"/>
      <c r="B282" s="6"/>
      <c r="C282" s="7"/>
      <c r="D282" s="21"/>
      <c r="E282" s="9"/>
      <c r="F282" s="226"/>
      <c r="G282" s="46"/>
      <c r="H282" s="26"/>
      <c r="I282" s="7"/>
      <c r="J282" s="7"/>
      <c r="K282" s="9"/>
      <c r="L282" s="237"/>
      <c r="M282" s="46"/>
    </row>
    <row r="283" spans="1:13" s="3" customFormat="1" ht="12.75" hidden="1">
      <c r="A283" s="46"/>
      <c r="B283" s="6"/>
      <c r="C283" s="7"/>
      <c r="D283" s="21"/>
      <c r="E283" s="9"/>
      <c r="F283" s="226"/>
      <c r="G283" s="46"/>
      <c r="H283" s="26"/>
      <c r="I283" s="7"/>
      <c r="J283" s="7"/>
      <c r="K283" s="9"/>
      <c r="L283" s="237"/>
      <c r="M283" s="46"/>
    </row>
    <row r="284" spans="1:13" s="3" customFormat="1" ht="12.75" hidden="1">
      <c r="A284" s="46"/>
      <c r="B284" s="6"/>
      <c r="C284" s="7"/>
      <c r="D284" s="21"/>
      <c r="E284" s="9"/>
      <c r="F284" s="226"/>
      <c r="G284" s="46"/>
      <c r="H284" s="26"/>
      <c r="I284" s="7"/>
      <c r="J284" s="7"/>
      <c r="K284" s="9"/>
      <c r="L284" s="237"/>
      <c r="M284" s="46"/>
    </row>
    <row r="285" spans="1:13" s="3" customFormat="1" ht="12.75" hidden="1">
      <c r="A285" s="46"/>
      <c r="B285" s="6"/>
      <c r="C285" s="7"/>
      <c r="D285" s="21"/>
      <c r="E285" s="9"/>
      <c r="F285" s="226"/>
      <c r="G285" s="46"/>
      <c r="H285" s="26"/>
      <c r="I285" s="7"/>
      <c r="J285" s="7"/>
      <c r="K285" s="9"/>
      <c r="L285" s="237"/>
      <c r="M285" s="46"/>
    </row>
    <row r="286" spans="1:13" s="3" customFormat="1" ht="13.5" hidden="1" thickBot="1">
      <c r="A286" s="46"/>
      <c r="B286" s="19"/>
      <c r="C286" s="10"/>
      <c r="D286" s="22"/>
      <c r="E286" s="11"/>
      <c r="F286" s="227"/>
      <c r="G286" s="46"/>
      <c r="H286" s="28"/>
      <c r="I286" s="29"/>
      <c r="J286" s="29"/>
      <c r="K286" s="30"/>
      <c r="L286" s="238"/>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5" t="s">
        <v>914</v>
      </c>
      <c r="C288" s="193"/>
      <c r="D288" s="193" t="s">
        <v>724</v>
      </c>
      <c r="E288" s="902" t="s">
        <v>916</v>
      </c>
      <c r="F288" s="902"/>
      <c r="G288" s="42"/>
      <c r="H288" s="193" t="s">
        <v>775</v>
      </c>
      <c r="I288" s="193"/>
      <c r="J288" s="193" t="s">
        <v>724</v>
      </c>
      <c r="K288" s="902" t="s">
        <v>915</v>
      </c>
      <c r="L288" s="902"/>
      <c r="M288" s="46"/>
    </row>
    <row r="289" spans="1:13" s="3" customFormat="1" ht="5.25" customHeight="1" thickTop="1" thickBot="1">
      <c r="A289" s="35"/>
      <c r="B289" s="930" t="s">
        <v>906</v>
      </c>
      <c r="C289" s="931"/>
      <c r="D289" s="45"/>
      <c r="E289" s="45"/>
      <c r="F289" s="45"/>
      <c r="G289" s="35"/>
      <c r="H289" s="924" t="s">
        <v>722</v>
      </c>
      <c r="I289" s="925"/>
      <c r="J289" s="45"/>
      <c r="K289" s="45"/>
      <c r="L289" s="45"/>
      <c r="M289" s="46"/>
    </row>
    <row r="290" spans="1:13" s="3" customFormat="1" ht="16.5" thickTop="1" thickBot="1">
      <c r="A290" s="46"/>
      <c r="B290" s="932"/>
      <c r="C290" s="933"/>
      <c r="D290" s="58"/>
      <c r="E290" s="59" t="s">
        <v>647</v>
      </c>
      <c r="F290" s="60">
        <f>COUNTA(D292:D311)</f>
        <v>5</v>
      </c>
      <c r="G290" s="46"/>
      <c r="H290" s="926"/>
      <c r="I290" s="927"/>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1631</v>
      </c>
      <c r="D292" s="84" t="s">
        <v>1854</v>
      </c>
      <c r="E292" s="85" t="s">
        <v>883</v>
      </c>
      <c r="F292" s="271" t="s">
        <v>1855</v>
      </c>
      <c r="G292" s="46"/>
      <c r="H292" s="100" t="s">
        <v>632</v>
      </c>
      <c r="I292" s="83" t="s">
        <v>666</v>
      </c>
      <c r="J292" s="84" t="s">
        <v>1289</v>
      </c>
      <c r="K292" s="85" t="s">
        <v>2615</v>
      </c>
      <c r="L292" s="267" t="s">
        <v>1860</v>
      </c>
      <c r="M292" s="46"/>
    </row>
    <row r="293" spans="1:13" s="3" customFormat="1">
      <c r="A293" s="46"/>
      <c r="B293" s="98" t="s">
        <v>633</v>
      </c>
      <c r="C293" s="88" t="s">
        <v>586</v>
      </c>
      <c r="D293" s="89" t="s">
        <v>1296</v>
      </c>
      <c r="E293" s="90" t="s">
        <v>753</v>
      </c>
      <c r="F293" s="272" t="s">
        <v>1856</v>
      </c>
      <c r="G293" s="46"/>
      <c r="H293" s="102" t="s">
        <v>633</v>
      </c>
      <c r="I293" s="88" t="s">
        <v>991</v>
      </c>
      <c r="J293" s="89" t="s">
        <v>2596</v>
      </c>
      <c r="K293" s="90" t="s">
        <v>1599</v>
      </c>
      <c r="L293" s="268" t="s">
        <v>1861</v>
      </c>
      <c r="M293" s="46"/>
    </row>
    <row r="294" spans="1:13" s="3" customFormat="1">
      <c r="A294" s="46"/>
      <c r="B294" s="99" t="s">
        <v>634</v>
      </c>
      <c r="C294" s="93" t="s">
        <v>866</v>
      </c>
      <c r="D294" s="94" t="s">
        <v>1300</v>
      </c>
      <c r="E294" s="95" t="s">
        <v>753</v>
      </c>
      <c r="F294" s="273" t="s">
        <v>1857</v>
      </c>
      <c r="G294" s="46"/>
      <c r="H294" s="104" t="s">
        <v>634</v>
      </c>
      <c r="I294" s="93" t="s">
        <v>1079</v>
      </c>
      <c r="J294" s="94" t="s">
        <v>1862</v>
      </c>
      <c r="K294" s="95" t="s">
        <v>730</v>
      </c>
      <c r="L294" s="269" t="s">
        <v>1863</v>
      </c>
      <c r="M294" s="46"/>
    </row>
    <row r="295" spans="1:13" s="3" customFormat="1" ht="12.75">
      <c r="A295" s="46"/>
      <c r="B295" s="63" t="s">
        <v>635</v>
      </c>
      <c r="C295" s="7" t="s">
        <v>1079</v>
      </c>
      <c r="D295" s="20" t="s">
        <v>1587</v>
      </c>
      <c r="E295" s="9" t="s">
        <v>753</v>
      </c>
      <c r="F295" s="274" t="s">
        <v>1858</v>
      </c>
      <c r="G295" s="46"/>
      <c r="H295" s="26" t="s">
        <v>635</v>
      </c>
      <c r="I295" s="7" t="s">
        <v>1079</v>
      </c>
      <c r="J295" s="8" t="s">
        <v>1080</v>
      </c>
      <c r="K295" s="9" t="s">
        <v>753</v>
      </c>
      <c r="L295" s="270" t="s">
        <v>1864</v>
      </c>
      <c r="M295" s="46"/>
    </row>
    <row r="296" spans="1:13" s="3" customFormat="1" ht="12.75">
      <c r="A296" s="46"/>
      <c r="B296" s="63" t="s">
        <v>636</v>
      </c>
      <c r="C296" s="7" t="s">
        <v>735</v>
      </c>
      <c r="D296" s="20" t="s">
        <v>1086</v>
      </c>
      <c r="E296" s="9" t="s">
        <v>936</v>
      </c>
      <c r="F296" s="274" t="s">
        <v>1859</v>
      </c>
      <c r="G296" s="46"/>
      <c r="H296" s="26" t="s">
        <v>636</v>
      </c>
      <c r="I296" s="7" t="s">
        <v>1084</v>
      </c>
      <c r="J296" s="8" t="s">
        <v>1865</v>
      </c>
      <c r="K296" s="9" t="s">
        <v>65</v>
      </c>
      <c r="L296" s="270" t="s">
        <v>1866</v>
      </c>
      <c r="M296" s="46"/>
    </row>
    <row r="297" spans="1:13" s="3" customFormat="1" ht="13.5" thickBot="1">
      <c r="A297" s="46"/>
      <c r="B297" s="63"/>
      <c r="C297" s="7"/>
      <c r="D297" s="20"/>
      <c r="E297" s="9"/>
      <c r="F297" s="274"/>
      <c r="G297" s="46"/>
      <c r="H297" s="26" t="s">
        <v>637</v>
      </c>
      <c r="I297" s="7" t="s">
        <v>701</v>
      </c>
      <c r="J297" s="8" t="s">
        <v>852</v>
      </c>
      <c r="K297" s="9" t="s">
        <v>883</v>
      </c>
      <c r="L297" s="270" t="s">
        <v>1867</v>
      </c>
      <c r="M297" s="46"/>
    </row>
    <row r="298" spans="1:13" s="3" customFormat="1" ht="12.75" hidden="1">
      <c r="A298" s="46"/>
      <c r="B298" s="63"/>
      <c r="C298" s="7"/>
      <c r="D298" s="20"/>
      <c r="E298" s="9"/>
      <c r="F298" s="274"/>
      <c r="G298" s="46"/>
      <c r="H298" s="26"/>
      <c r="I298" s="7"/>
      <c r="J298" s="8"/>
      <c r="K298" s="9"/>
      <c r="L298" s="270"/>
      <c r="M298" s="46"/>
    </row>
    <row r="299" spans="1:13" s="3" customFormat="1" ht="12.75" hidden="1">
      <c r="A299" s="46"/>
      <c r="B299" s="63"/>
      <c r="C299" s="7"/>
      <c r="D299" s="20"/>
      <c r="E299" s="9"/>
      <c r="F299" s="274"/>
      <c r="G299" s="46"/>
      <c r="H299" s="26"/>
      <c r="I299" s="7"/>
      <c r="J299" s="8"/>
      <c r="K299" s="9"/>
      <c r="L299" s="270"/>
      <c r="M299" s="46"/>
    </row>
    <row r="300" spans="1:13" s="3" customFormat="1" ht="13.5" hidden="1" thickBot="1">
      <c r="A300" s="46"/>
      <c r="B300" s="63"/>
      <c r="C300" s="7"/>
      <c r="D300" s="20"/>
      <c r="E300" s="9"/>
      <c r="F300" s="274"/>
      <c r="G300" s="46"/>
      <c r="H300" s="26"/>
      <c r="I300" s="7"/>
      <c r="J300" s="8"/>
      <c r="K300" s="9"/>
      <c r="L300" s="270"/>
      <c r="M300" s="46"/>
    </row>
    <row r="301" spans="1:13" s="3" customFormat="1" ht="12.75" hidden="1">
      <c r="A301" s="46"/>
      <c r="B301" s="63"/>
      <c r="C301" s="7"/>
      <c r="D301" s="20"/>
      <c r="E301" s="9"/>
      <c r="F301" s="232"/>
      <c r="G301" s="46"/>
      <c r="H301" s="26"/>
      <c r="I301" s="7"/>
      <c r="J301" s="8"/>
      <c r="K301" s="9"/>
      <c r="L301" s="237"/>
      <c r="M301" s="46"/>
    </row>
    <row r="302" spans="1:13" s="3" customFormat="1" ht="12.75" hidden="1">
      <c r="A302" s="46"/>
      <c r="B302" s="63"/>
      <c r="C302" s="7"/>
      <c r="D302" s="20"/>
      <c r="E302" s="9"/>
      <c r="F302" s="232"/>
      <c r="G302" s="46"/>
      <c r="H302" s="26"/>
      <c r="I302" s="7"/>
      <c r="J302" s="8"/>
      <c r="K302" s="9"/>
      <c r="L302" s="237"/>
      <c r="M302" s="46"/>
    </row>
    <row r="303" spans="1:13" s="3" customFormat="1" ht="12.75" hidden="1">
      <c r="A303" s="46"/>
      <c r="B303" s="63"/>
      <c r="C303" s="7"/>
      <c r="D303" s="20"/>
      <c r="E303" s="9"/>
      <c r="F303" s="232"/>
      <c r="G303" s="46"/>
      <c r="H303" s="26"/>
      <c r="I303" s="7"/>
      <c r="J303" s="8"/>
      <c r="K303" s="9"/>
      <c r="L303" s="237"/>
      <c r="M303" s="46"/>
    </row>
    <row r="304" spans="1:13" s="3" customFormat="1" ht="12.75" hidden="1">
      <c r="A304" s="46"/>
      <c r="B304" s="63"/>
      <c r="C304" s="7"/>
      <c r="D304" s="20"/>
      <c r="E304" s="9"/>
      <c r="F304" s="232"/>
      <c r="G304" s="46"/>
      <c r="H304" s="26"/>
      <c r="I304" s="7"/>
      <c r="J304" s="8"/>
      <c r="K304" s="9"/>
      <c r="L304" s="237"/>
      <c r="M304" s="46"/>
    </row>
    <row r="305" spans="1:13" s="3" customFormat="1" ht="12.75" hidden="1">
      <c r="A305" s="46"/>
      <c r="B305" s="63"/>
      <c r="C305" s="7"/>
      <c r="D305" s="20"/>
      <c r="E305" s="9"/>
      <c r="F305" s="232"/>
      <c r="G305" s="46"/>
      <c r="H305" s="26"/>
      <c r="I305" s="7"/>
      <c r="J305" s="8"/>
      <c r="K305" s="9"/>
      <c r="L305" s="237"/>
      <c r="M305" s="46"/>
    </row>
    <row r="306" spans="1:13" s="3" customFormat="1" ht="12.75" hidden="1">
      <c r="A306" s="46"/>
      <c r="B306" s="63"/>
      <c r="C306" s="7"/>
      <c r="D306" s="21"/>
      <c r="E306" s="9"/>
      <c r="F306" s="232"/>
      <c r="G306" s="46"/>
      <c r="H306" s="26"/>
      <c r="I306" s="7"/>
      <c r="J306" s="7"/>
      <c r="K306" s="9"/>
      <c r="L306" s="237"/>
      <c r="M306" s="46"/>
    </row>
    <row r="307" spans="1:13" s="3" customFormat="1" ht="12.75" hidden="1">
      <c r="A307" s="46"/>
      <c r="B307" s="63"/>
      <c r="C307" s="7"/>
      <c r="D307" s="21"/>
      <c r="E307" s="9"/>
      <c r="F307" s="232"/>
      <c r="G307" s="46"/>
      <c r="H307" s="26"/>
      <c r="I307" s="7"/>
      <c r="J307" s="7"/>
      <c r="K307" s="9"/>
      <c r="L307" s="237"/>
      <c r="M307" s="46"/>
    </row>
    <row r="308" spans="1:13" s="3" customFormat="1" ht="12.75" hidden="1">
      <c r="A308" s="46"/>
      <c r="B308" s="63"/>
      <c r="C308" s="7"/>
      <c r="D308" s="21"/>
      <c r="E308" s="9"/>
      <c r="F308" s="232"/>
      <c r="G308" s="46"/>
      <c r="H308" s="26"/>
      <c r="I308" s="7"/>
      <c r="J308" s="7"/>
      <c r="K308" s="9"/>
      <c r="L308" s="237"/>
      <c r="M308" s="46"/>
    </row>
    <row r="309" spans="1:13" s="3" customFormat="1" ht="12.75" hidden="1">
      <c r="A309" s="46"/>
      <c r="B309" s="63"/>
      <c r="C309" s="7"/>
      <c r="D309" s="21"/>
      <c r="E309" s="9"/>
      <c r="F309" s="232"/>
      <c r="G309" s="46"/>
      <c r="H309" s="26"/>
      <c r="I309" s="7"/>
      <c r="J309" s="7"/>
      <c r="K309" s="9"/>
      <c r="L309" s="237"/>
      <c r="M309" s="46"/>
    </row>
    <row r="310" spans="1:13" s="3" customFormat="1" ht="12.75" hidden="1">
      <c r="A310" s="46"/>
      <c r="B310" s="63"/>
      <c r="C310" s="7"/>
      <c r="D310" s="21"/>
      <c r="E310" s="9"/>
      <c r="F310" s="232"/>
      <c r="G310" s="46"/>
      <c r="H310" s="26"/>
      <c r="I310" s="7"/>
      <c r="J310" s="7"/>
      <c r="K310" s="9"/>
      <c r="L310" s="237"/>
      <c r="M310" s="46"/>
    </row>
    <row r="311" spans="1:13" s="3" customFormat="1" ht="13.5" hidden="1" thickBot="1">
      <c r="A311" s="46"/>
      <c r="B311" s="65"/>
      <c r="C311" s="66"/>
      <c r="D311" s="67"/>
      <c r="E311" s="68"/>
      <c r="F311" s="233"/>
      <c r="G311" s="46"/>
      <c r="H311" s="28"/>
      <c r="I311" s="29"/>
      <c r="J311" s="29"/>
      <c r="K311" s="30"/>
      <c r="L311" s="238"/>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56"/>
      <c r="C313" s="256"/>
      <c r="D313" s="256"/>
      <c r="E313" s="256"/>
      <c r="F313" s="256"/>
      <c r="H313" s="48"/>
      <c r="I313" s="48"/>
      <c r="J313" s="48"/>
      <c r="K313" s="48"/>
      <c r="L313" s="48"/>
    </row>
    <row r="314" spans="1:13" s="3" customFormat="1" ht="21" thickBot="1">
      <c r="B314" s="193" t="s">
        <v>556</v>
      </c>
      <c r="C314" s="193"/>
      <c r="D314" s="193" t="s">
        <v>555</v>
      </c>
      <c r="E314" s="902" t="s">
        <v>558</v>
      </c>
      <c r="F314" s="902"/>
      <c r="G314" s="46"/>
      <c r="H314" s="193" t="s">
        <v>2562</v>
      </c>
      <c r="I314" s="193"/>
      <c r="J314" s="193" t="s">
        <v>726</v>
      </c>
      <c r="K314" s="902" t="s">
        <v>2563</v>
      </c>
      <c r="L314" s="902"/>
    </row>
    <row r="315" spans="1:13" s="3" customFormat="1" ht="13.5" thickTop="1" thickBot="1">
      <c r="B315" s="924" t="s">
        <v>557</v>
      </c>
      <c r="C315" s="925"/>
      <c r="D315" s="45"/>
      <c r="E315" s="45"/>
      <c r="F315" s="45"/>
      <c r="G315" s="46"/>
      <c r="H315" s="924" t="s">
        <v>2563</v>
      </c>
      <c r="I315" s="925"/>
      <c r="J315" s="45"/>
      <c r="K315" s="45"/>
      <c r="L315" s="45"/>
    </row>
    <row r="316" spans="1:13" s="3" customFormat="1" ht="16.5" thickTop="1" thickBot="1">
      <c r="B316" s="926"/>
      <c r="C316" s="927"/>
      <c r="D316" s="32"/>
      <c r="E316" s="33" t="s">
        <v>647</v>
      </c>
      <c r="F316" s="34">
        <f>COUNTA(D318:D337)</f>
        <v>0</v>
      </c>
      <c r="G316" s="46"/>
      <c r="H316" s="926"/>
      <c r="I316" s="927"/>
      <c r="J316" s="32"/>
      <c r="K316" s="33" t="s">
        <v>647</v>
      </c>
      <c r="L316" s="34">
        <f>COUNTA(J318:J337)</f>
        <v>3</v>
      </c>
    </row>
    <row r="317" spans="1:13" s="3" customFormat="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c r="B318" s="100"/>
      <c r="C318" s="83"/>
      <c r="D318" s="84"/>
      <c r="E318" s="85"/>
      <c r="F318" s="267"/>
      <c r="G318" s="46"/>
      <c r="H318" s="100" t="s">
        <v>632</v>
      </c>
      <c r="I318" s="83" t="s">
        <v>731</v>
      </c>
      <c r="J318" s="84" t="s">
        <v>1777</v>
      </c>
      <c r="K318" s="85" t="s">
        <v>1836</v>
      </c>
      <c r="L318" s="267" t="s">
        <v>1837</v>
      </c>
    </row>
    <row r="319" spans="1:13" s="3" customFormat="1">
      <c r="B319" s="102"/>
      <c r="C319" s="88"/>
      <c r="D319" s="89"/>
      <c r="E319" s="90"/>
      <c r="F319" s="268"/>
      <c r="G319" s="46"/>
      <c r="H319" s="102" t="s">
        <v>633</v>
      </c>
      <c r="I319" s="88" t="s">
        <v>708</v>
      </c>
      <c r="J319" s="89" t="s">
        <v>811</v>
      </c>
      <c r="K319" s="90" t="s">
        <v>631</v>
      </c>
      <c r="L319" s="268" t="s">
        <v>1838</v>
      </c>
    </row>
    <row r="320" spans="1:13" s="3" customFormat="1" ht="12.75" thickBot="1">
      <c r="B320" s="104"/>
      <c r="C320" s="93"/>
      <c r="D320" s="94"/>
      <c r="E320" s="95"/>
      <c r="F320" s="236"/>
      <c r="H320" s="104" t="s">
        <v>634</v>
      </c>
      <c r="I320" s="93" t="s">
        <v>740</v>
      </c>
      <c r="J320" s="94" t="s">
        <v>2414</v>
      </c>
      <c r="K320" s="95" t="s">
        <v>631</v>
      </c>
      <c r="L320" s="236" t="s">
        <v>1839</v>
      </c>
    </row>
    <row r="321" spans="2:12" s="3" customFormat="1" hidden="1">
      <c r="B321" s="26"/>
      <c r="C321" s="7"/>
      <c r="D321" s="8"/>
      <c r="E321" s="9"/>
      <c r="F321" s="237"/>
      <c r="H321" s="26"/>
      <c r="I321" s="7"/>
      <c r="J321" s="8"/>
      <c r="K321" s="9"/>
      <c r="L321" s="237"/>
    </row>
    <row r="322" spans="2:12" s="3" customFormat="1" hidden="1">
      <c r="B322" s="26"/>
      <c r="C322" s="7"/>
      <c r="D322" s="8"/>
      <c r="E322" s="9"/>
      <c r="F322" s="237"/>
      <c r="H322" s="26"/>
      <c r="I322" s="7"/>
      <c r="J322" s="8"/>
      <c r="K322" s="9"/>
      <c r="L322" s="237"/>
    </row>
    <row r="323" spans="2:12" s="3" customFormat="1" hidden="1">
      <c r="B323" s="26"/>
      <c r="C323" s="7"/>
      <c r="D323" s="8"/>
      <c r="E323" s="9"/>
      <c r="F323" s="237"/>
      <c r="H323" s="26"/>
      <c r="I323" s="7"/>
      <c r="J323" s="8"/>
      <c r="K323" s="9"/>
      <c r="L323" s="237"/>
    </row>
    <row r="324" spans="2:12" s="3" customFormat="1" ht="12.75" hidden="1" thickBot="1">
      <c r="B324" s="26"/>
      <c r="C324" s="7"/>
      <c r="D324" s="8"/>
      <c r="E324" s="9"/>
      <c r="F324" s="237"/>
      <c r="H324" s="26"/>
      <c r="I324" s="7"/>
      <c r="J324" s="8"/>
      <c r="K324" s="9"/>
      <c r="L324" s="237"/>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H162:I163"/>
    <mergeCell ref="F188:I188"/>
    <mergeCell ref="B117:C117"/>
    <mergeCell ref="E314:F314"/>
    <mergeCell ref="B315:C316"/>
    <mergeCell ref="H214:I215"/>
    <mergeCell ref="B239:C240"/>
    <mergeCell ref="F238:I238"/>
    <mergeCell ref="H239:I240"/>
    <mergeCell ref="B289:C290"/>
    <mergeCell ref="H289:I29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A1:M1"/>
    <mergeCell ref="F4:H5"/>
    <mergeCell ref="F6:H7"/>
    <mergeCell ref="K10:L10"/>
    <mergeCell ref="B10:C10"/>
    <mergeCell ref="F10:I10"/>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K288:L2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6"/>
  <sheetViews>
    <sheetView workbookViewId="0">
      <selection activeCell="N1" sqref="N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05" t="s">
        <v>1706</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38829</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v>218</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6</v>
      </c>
      <c r="G12" s="46"/>
      <c r="H12" s="926"/>
      <c r="I12" s="927"/>
      <c r="J12" s="32"/>
      <c r="K12" s="33" t="s">
        <v>647</v>
      </c>
      <c r="L12" s="34">
        <f>COUNTA(J14:J33)</f>
        <v>13</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923</v>
      </c>
      <c r="D14" s="84" t="s">
        <v>922</v>
      </c>
      <c r="E14" s="85" t="s">
        <v>659</v>
      </c>
      <c r="F14" s="263" t="s">
        <v>2046</v>
      </c>
      <c r="G14" s="46"/>
      <c r="H14" s="100" t="s">
        <v>632</v>
      </c>
      <c r="I14" s="83" t="s">
        <v>1123</v>
      </c>
      <c r="J14" s="84" t="s">
        <v>1115</v>
      </c>
      <c r="K14" s="85" t="s">
        <v>631</v>
      </c>
      <c r="L14" s="267"/>
      <c r="M14" s="46"/>
    </row>
    <row r="15" spans="1:13" s="3" customFormat="1">
      <c r="A15" s="46"/>
      <c r="B15" s="87" t="s">
        <v>633</v>
      </c>
      <c r="C15" s="88" t="s">
        <v>1405</v>
      </c>
      <c r="D15" s="89" t="s">
        <v>924</v>
      </c>
      <c r="E15" s="90" t="s">
        <v>631</v>
      </c>
      <c r="F15" s="264" t="s">
        <v>2047</v>
      </c>
      <c r="G15" s="46"/>
      <c r="H15" s="102" t="s">
        <v>633</v>
      </c>
      <c r="I15" s="88" t="s">
        <v>1116</v>
      </c>
      <c r="J15" s="89" t="s">
        <v>792</v>
      </c>
      <c r="K15" s="90" t="s">
        <v>663</v>
      </c>
      <c r="L15" s="268"/>
      <c r="M15" s="46"/>
    </row>
    <row r="16" spans="1:13" s="3" customFormat="1">
      <c r="A16" s="46"/>
      <c r="B16" s="92" t="s">
        <v>634</v>
      </c>
      <c r="C16" s="93" t="s">
        <v>694</v>
      </c>
      <c r="D16" s="94" t="s">
        <v>691</v>
      </c>
      <c r="E16" s="95" t="s">
        <v>631</v>
      </c>
      <c r="F16" s="265" t="s">
        <v>1725</v>
      </c>
      <c r="G16" s="46"/>
      <c r="H16" s="104" t="s">
        <v>634</v>
      </c>
      <c r="I16" s="93" t="s">
        <v>742</v>
      </c>
      <c r="J16" s="94" t="s">
        <v>797</v>
      </c>
      <c r="K16" s="95" t="s">
        <v>631</v>
      </c>
      <c r="L16" s="269"/>
      <c r="M16" s="46"/>
    </row>
    <row r="17" spans="1:13" s="3" customFormat="1">
      <c r="A17" s="46"/>
      <c r="B17" s="188" t="s">
        <v>635</v>
      </c>
      <c r="C17" s="7" t="s">
        <v>2326</v>
      </c>
      <c r="D17" s="8" t="s">
        <v>926</v>
      </c>
      <c r="E17" s="9" t="s">
        <v>631</v>
      </c>
      <c r="F17" s="266" t="s">
        <v>2048</v>
      </c>
      <c r="G17" s="46"/>
      <c r="H17" s="26" t="s">
        <v>635</v>
      </c>
      <c r="I17" s="7" t="s">
        <v>669</v>
      </c>
      <c r="J17" s="8" t="s">
        <v>803</v>
      </c>
      <c r="K17" s="9" t="s">
        <v>663</v>
      </c>
      <c r="L17" s="270"/>
      <c r="M17" s="46"/>
    </row>
    <row r="18" spans="1:13" s="3" customFormat="1">
      <c r="A18" s="46"/>
      <c r="B18" s="188" t="s">
        <v>636</v>
      </c>
      <c r="C18" s="7" t="s">
        <v>1708</v>
      </c>
      <c r="D18" s="8" t="s">
        <v>1709</v>
      </c>
      <c r="E18" s="9" t="s">
        <v>663</v>
      </c>
      <c r="F18" s="266" t="s">
        <v>1714</v>
      </c>
      <c r="G18" s="46"/>
      <c r="H18" s="26" t="s">
        <v>636</v>
      </c>
      <c r="I18" s="7" t="s">
        <v>707</v>
      </c>
      <c r="J18" s="8" t="s">
        <v>344</v>
      </c>
      <c r="K18" s="9" t="s">
        <v>668</v>
      </c>
      <c r="L18" s="270"/>
      <c r="M18" s="46"/>
    </row>
    <row r="19" spans="1:13" s="3" customFormat="1">
      <c r="A19" s="46"/>
      <c r="B19" s="188" t="s">
        <v>637</v>
      </c>
      <c r="C19" s="7" t="s">
        <v>978</v>
      </c>
      <c r="D19" s="8" t="s">
        <v>2049</v>
      </c>
      <c r="E19" s="9" t="s">
        <v>631</v>
      </c>
      <c r="F19" s="266" t="s">
        <v>2050</v>
      </c>
      <c r="G19" s="46"/>
      <c r="H19" s="26" t="s">
        <v>637</v>
      </c>
      <c r="I19" s="7" t="s">
        <v>666</v>
      </c>
      <c r="J19" s="8" t="s">
        <v>1717</v>
      </c>
      <c r="K19" s="9" t="s">
        <v>631</v>
      </c>
      <c r="L19" s="270"/>
      <c r="M19" s="46"/>
    </row>
    <row r="20" spans="1:13" s="3" customFormat="1">
      <c r="A20" s="46"/>
      <c r="B20" s="188"/>
      <c r="C20" s="7"/>
      <c r="D20" s="8"/>
      <c r="E20" s="9"/>
      <c r="F20" s="266"/>
      <c r="G20" s="46"/>
      <c r="H20" s="26" t="s">
        <v>638</v>
      </c>
      <c r="I20" s="7" t="s">
        <v>984</v>
      </c>
      <c r="J20" s="8" t="s">
        <v>333</v>
      </c>
      <c r="K20" s="9" t="s">
        <v>2330</v>
      </c>
      <c r="L20" s="270"/>
      <c r="M20" s="46"/>
    </row>
    <row r="21" spans="1:13" s="3" customFormat="1">
      <c r="A21" s="46"/>
      <c r="B21" s="188"/>
      <c r="C21" s="7"/>
      <c r="D21" s="8"/>
      <c r="E21" s="9"/>
      <c r="F21" s="266"/>
      <c r="G21" s="46"/>
      <c r="H21" s="26" t="s">
        <v>639</v>
      </c>
      <c r="I21" s="7" t="s">
        <v>1718</v>
      </c>
      <c r="J21" s="8" t="s">
        <v>1719</v>
      </c>
      <c r="K21" s="9" t="s">
        <v>631</v>
      </c>
      <c r="L21" s="270"/>
      <c r="M21" s="46"/>
    </row>
    <row r="22" spans="1:13" s="3" customFormat="1" ht="12.75">
      <c r="A22" s="46"/>
      <c r="B22" s="6"/>
      <c r="C22" s="7"/>
      <c r="D22" s="20"/>
      <c r="E22" s="9"/>
      <c r="F22" s="266"/>
      <c r="G22" s="46"/>
      <c r="H22" s="26" t="s">
        <v>640</v>
      </c>
      <c r="I22" s="7" t="s">
        <v>2052</v>
      </c>
      <c r="J22" s="8" t="s">
        <v>1719</v>
      </c>
      <c r="K22" s="9" t="s">
        <v>631</v>
      </c>
      <c r="L22" s="270"/>
      <c r="M22" s="46"/>
    </row>
    <row r="23" spans="1:13" s="3" customFormat="1" ht="12.75">
      <c r="A23" s="46"/>
      <c r="B23" s="6"/>
      <c r="C23" s="7"/>
      <c r="D23" s="20"/>
      <c r="E23" s="9"/>
      <c r="F23" s="266"/>
      <c r="G23" s="46"/>
      <c r="H23" s="26" t="s">
        <v>641</v>
      </c>
      <c r="I23" s="7" t="s">
        <v>710</v>
      </c>
      <c r="J23" s="8" t="s">
        <v>2414</v>
      </c>
      <c r="K23" s="9" t="s">
        <v>631</v>
      </c>
      <c r="L23" s="270"/>
      <c r="M23" s="46"/>
    </row>
    <row r="24" spans="1:13" s="3" customFormat="1" ht="12.75">
      <c r="A24" s="46"/>
      <c r="B24" s="6"/>
      <c r="C24" s="7"/>
      <c r="D24" s="20"/>
      <c r="E24" s="9"/>
      <c r="F24" s="266"/>
      <c r="G24" s="46"/>
      <c r="H24" s="26" t="s">
        <v>642</v>
      </c>
      <c r="I24" s="7" t="s">
        <v>2053</v>
      </c>
      <c r="J24" s="8" t="s">
        <v>25</v>
      </c>
      <c r="K24" s="9" t="s">
        <v>631</v>
      </c>
      <c r="L24" s="270"/>
      <c r="M24" s="46"/>
    </row>
    <row r="25" spans="1:13" s="3" customFormat="1" ht="12.75">
      <c r="A25" s="46"/>
      <c r="B25" s="6"/>
      <c r="C25" s="7"/>
      <c r="D25" s="20"/>
      <c r="E25" s="9"/>
      <c r="F25" s="266"/>
      <c r="G25" s="46"/>
      <c r="H25" s="26" t="s">
        <v>643</v>
      </c>
      <c r="I25" s="7" t="s">
        <v>1123</v>
      </c>
      <c r="J25" s="8" t="s">
        <v>23</v>
      </c>
      <c r="K25" s="9" t="s">
        <v>631</v>
      </c>
      <c r="L25" s="270"/>
      <c r="M25" s="46"/>
    </row>
    <row r="26" spans="1:13" s="3" customFormat="1" ht="13.5" thickBot="1">
      <c r="A26" s="46"/>
      <c r="B26" s="6"/>
      <c r="C26" s="7"/>
      <c r="D26" s="20"/>
      <c r="E26" s="9"/>
      <c r="F26" s="266"/>
      <c r="G26" s="46"/>
      <c r="H26" s="26" t="s">
        <v>644</v>
      </c>
      <c r="I26" s="7" t="s">
        <v>798</v>
      </c>
      <c r="J26" s="8" t="s">
        <v>791</v>
      </c>
      <c r="K26" s="9" t="s">
        <v>631</v>
      </c>
      <c r="L26" s="270"/>
      <c r="M26" s="46"/>
    </row>
    <row r="27" spans="1:13" s="3" customFormat="1" ht="13.5" hidden="1" thickBot="1">
      <c r="A27" s="46"/>
      <c r="B27" s="6"/>
      <c r="C27" s="7"/>
      <c r="D27" s="20"/>
      <c r="E27" s="9"/>
      <c r="F27" s="266"/>
      <c r="G27" s="46"/>
      <c r="H27" s="26"/>
      <c r="I27" s="7"/>
      <c r="J27" s="8"/>
      <c r="K27" s="9"/>
      <c r="L27" s="270"/>
      <c r="M27" s="46"/>
    </row>
    <row r="28" spans="1:13" s="3" customFormat="1" ht="12.75" hidden="1">
      <c r="A28" s="46"/>
      <c r="B28" s="6"/>
      <c r="C28" s="7"/>
      <c r="D28" s="21"/>
      <c r="E28" s="9"/>
      <c r="F28" s="266"/>
      <c r="G28" s="46"/>
      <c r="H28" s="26"/>
      <c r="I28" s="7"/>
      <c r="J28" s="7"/>
      <c r="K28" s="9"/>
      <c r="L28" s="270"/>
      <c r="M28" s="46"/>
    </row>
    <row r="29" spans="1:13" s="3" customFormat="1" ht="12.75" hidden="1">
      <c r="A29" s="46"/>
      <c r="B29" s="6"/>
      <c r="C29" s="7"/>
      <c r="D29" s="21"/>
      <c r="E29" s="9"/>
      <c r="F29" s="266"/>
      <c r="G29" s="46"/>
      <c r="H29" s="26"/>
      <c r="I29" s="7"/>
      <c r="J29" s="7"/>
      <c r="K29" s="9"/>
      <c r="L29" s="270"/>
      <c r="M29" s="46"/>
    </row>
    <row r="30" spans="1:13" s="3" customFormat="1" ht="12.75" hidden="1">
      <c r="A30" s="46"/>
      <c r="B30" s="6"/>
      <c r="C30" s="7"/>
      <c r="D30" s="21"/>
      <c r="E30" s="9"/>
      <c r="F30" s="266"/>
      <c r="G30" s="46"/>
      <c r="H30" s="26"/>
      <c r="I30" s="7"/>
      <c r="J30" s="7"/>
      <c r="K30" s="9"/>
      <c r="L30" s="270"/>
      <c r="M30" s="46"/>
    </row>
    <row r="31" spans="1:13" s="3" customFormat="1" ht="12.75" hidden="1">
      <c r="A31" s="46"/>
      <c r="B31" s="6"/>
      <c r="C31" s="7"/>
      <c r="D31" s="21"/>
      <c r="E31" s="9"/>
      <c r="F31" s="266"/>
      <c r="G31" s="46"/>
      <c r="H31" s="26"/>
      <c r="I31" s="7"/>
      <c r="J31" s="7"/>
      <c r="K31" s="9"/>
      <c r="L31" s="270"/>
      <c r="M31" s="46"/>
    </row>
    <row r="32" spans="1:13" s="3" customFormat="1" ht="12.75" hidden="1">
      <c r="A32" s="46"/>
      <c r="B32" s="6"/>
      <c r="C32" s="7"/>
      <c r="D32" s="21"/>
      <c r="E32" s="9"/>
      <c r="F32" s="266"/>
      <c r="G32" s="46"/>
      <c r="H32" s="26"/>
      <c r="I32" s="7"/>
      <c r="J32" s="7"/>
      <c r="K32" s="9"/>
      <c r="L32" s="270"/>
      <c r="M32" s="46"/>
    </row>
    <row r="33" spans="1:13" s="3" customFormat="1" ht="13.5" hidden="1" thickBot="1">
      <c r="A33" s="46"/>
      <c r="B33" s="19"/>
      <c r="C33" s="10"/>
      <c r="D33" s="22"/>
      <c r="E33" s="11"/>
      <c r="F33" s="358"/>
      <c r="G33" s="46"/>
      <c r="H33" s="26"/>
      <c r="I33" s="29"/>
      <c r="J33" s="29"/>
      <c r="K33" s="30"/>
      <c r="L33" s="35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15</v>
      </c>
      <c r="G37" s="46"/>
      <c r="H37" s="926"/>
      <c r="I37" s="927"/>
      <c r="J37" s="32"/>
      <c r="K37" s="33" t="s">
        <v>647</v>
      </c>
      <c r="L37" s="34">
        <f>COUNTA(J39:J70)</f>
        <v>16</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2054</v>
      </c>
      <c r="D39" s="84" t="s">
        <v>2055</v>
      </c>
      <c r="E39" s="85" t="s">
        <v>2056</v>
      </c>
      <c r="F39" s="263" t="s">
        <v>2057</v>
      </c>
      <c r="G39" s="46"/>
      <c r="H39" s="100" t="s">
        <v>632</v>
      </c>
      <c r="I39" s="83" t="s">
        <v>707</v>
      </c>
      <c r="J39" s="84" t="s">
        <v>1122</v>
      </c>
      <c r="K39" s="85" t="s">
        <v>753</v>
      </c>
      <c r="L39" s="267" t="s">
        <v>381</v>
      </c>
      <c r="M39" s="46"/>
    </row>
    <row r="40" spans="1:13" s="3" customFormat="1">
      <c r="A40" s="46"/>
      <c r="B40" s="87" t="s">
        <v>633</v>
      </c>
      <c r="C40" s="88" t="s">
        <v>1311</v>
      </c>
      <c r="D40" s="89" t="s">
        <v>2298</v>
      </c>
      <c r="E40" s="90" t="s">
        <v>679</v>
      </c>
      <c r="F40" s="264" t="s">
        <v>38</v>
      </c>
      <c r="G40" s="46"/>
      <c r="H40" s="102" t="s">
        <v>633</v>
      </c>
      <c r="I40" s="88" t="s">
        <v>1422</v>
      </c>
      <c r="J40" s="89" t="s">
        <v>797</v>
      </c>
      <c r="K40" s="90" t="s">
        <v>631</v>
      </c>
      <c r="L40" s="268" t="s">
        <v>366</v>
      </c>
      <c r="M40" s="46"/>
    </row>
    <row r="41" spans="1:13" s="3" customFormat="1">
      <c r="A41" s="46"/>
      <c r="B41" s="92" t="s">
        <v>634</v>
      </c>
      <c r="C41" s="93" t="s">
        <v>761</v>
      </c>
      <c r="D41" s="94" t="s">
        <v>2058</v>
      </c>
      <c r="E41" s="95" t="s">
        <v>753</v>
      </c>
      <c r="F41" s="265" t="s">
        <v>366</v>
      </c>
      <c r="G41" s="46"/>
      <c r="H41" s="104" t="s">
        <v>634</v>
      </c>
      <c r="I41" s="93" t="s">
        <v>982</v>
      </c>
      <c r="J41" s="94" t="s">
        <v>333</v>
      </c>
      <c r="K41" s="95" t="s">
        <v>2330</v>
      </c>
      <c r="L41" s="269" t="s">
        <v>368</v>
      </c>
      <c r="M41" s="46"/>
    </row>
    <row r="42" spans="1:13" s="3" customFormat="1">
      <c r="A42" s="46"/>
      <c r="B42" s="6" t="s">
        <v>635</v>
      </c>
      <c r="C42" s="7" t="s">
        <v>978</v>
      </c>
      <c r="D42" s="8" t="s">
        <v>691</v>
      </c>
      <c r="E42" s="9" t="s">
        <v>631</v>
      </c>
      <c r="F42" s="266" t="s">
        <v>387</v>
      </c>
      <c r="G42" s="46"/>
      <c r="H42" s="26" t="s">
        <v>635</v>
      </c>
      <c r="I42" s="7" t="s">
        <v>798</v>
      </c>
      <c r="J42" s="8" t="s">
        <v>1091</v>
      </c>
      <c r="K42" s="9" t="s">
        <v>631</v>
      </c>
      <c r="L42" s="270" t="s">
        <v>368</v>
      </c>
      <c r="M42" s="46"/>
    </row>
    <row r="43" spans="1:13" s="3" customFormat="1">
      <c r="A43" s="46"/>
      <c r="B43" s="6" t="s">
        <v>636</v>
      </c>
      <c r="C43" s="7" t="s">
        <v>1311</v>
      </c>
      <c r="D43" s="8" t="s">
        <v>18</v>
      </c>
      <c r="E43" s="9" t="s">
        <v>631</v>
      </c>
      <c r="F43" s="266" t="s">
        <v>352</v>
      </c>
      <c r="G43" s="46"/>
      <c r="H43" s="26" t="s">
        <v>636</v>
      </c>
      <c r="I43" s="7" t="s">
        <v>1060</v>
      </c>
      <c r="J43" s="8" t="s">
        <v>2064</v>
      </c>
      <c r="K43" s="9" t="s">
        <v>753</v>
      </c>
      <c r="L43" s="270" t="s">
        <v>44</v>
      </c>
      <c r="M43" s="46"/>
    </row>
    <row r="44" spans="1:13" s="3" customFormat="1">
      <c r="A44" s="46"/>
      <c r="B44" s="6" t="s">
        <v>637</v>
      </c>
      <c r="C44" s="7" t="s">
        <v>1104</v>
      </c>
      <c r="D44" s="8" t="s">
        <v>13</v>
      </c>
      <c r="E44" s="9" t="s">
        <v>753</v>
      </c>
      <c r="F44" s="266" t="s">
        <v>2362</v>
      </c>
      <c r="G44" s="46"/>
      <c r="H44" s="26" t="s">
        <v>637</v>
      </c>
      <c r="I44" s="7" t="s">
        <v>984</v>
      </c>
      <c r="J44" s="8" t="s">
        <v>792</v>
      </c>
      <c r="K44" s="9" t="s">
        <v>679</v>
      </c>
      <c r="L44" s="270" t="s">
        <v>46</v>
      </c>
      <c r="M44" s="46"/>
    </row>
    <row r="45" spans="1:13" s="3" customFormat="1">
      <c r="A45" s="46"/>
      <c r="B45" s="6" t="s">
        <v>638</v>
      </c>
      <c r="C45" s="7" t="s">
        <v>1463</v>
      </c>
      <c r="D45" s="8" t="s">
        <v>2059</v>
      </c>
      <c r="E45" s="9" t="s">
        <v>753</v>
      </c>
      <c r="F45" s="266" t="s">
        <v>44</v>
      </c>
      <c r="G45" s="46"/>
      <c r="H45" s="26" t="s">
        <v>638</v>
      </c>
      <c r="I45" s="7" t="s">
        <v>818</v>
      </c>
      <c r="J45" s="8" t="s">
        <v>1006</v>
      </c>
      <c r="K45" s="9" t="s">
        <v>631</v>
      </c>
      <c r="L45" s="270" t="s">
        <v>372</v>
      </c>
      <c r="M45" s="46"/>
    </row>
    <row r="46" spans="1:13" s="3" customFormat="1">
      <c r="A46" s="46"/>
      <c r="B46" s="6" t="s">
        <v>639</v>
      </c>
      <c r="C46" s="7" t="s">
        <v>1104</v>
      </c>
      <c r="D46" s="8" t="s">
        <v>685</v>
      </c>
      <c r="E46" s="9" t="s">
        <v>659</v>
      </c>
      <c r="F46" s="266" t="s">
        <v>2395</v>
      </c>
      <c r="G46" s="46"/>
      <c r="H46" s="26" t="s">
        <v>639</v>
      </c>
      <c r="I46" s="7" t="s">
        <v>707</v>
      </c>
      <c r="J46" s="8" t="s">
        <v>814</v>
      </c>
      <c r="K46" s="9" t="s">
        <v>631</v>
      </c>
      <c r="L46" s="270" t="s">
        <v>2397</v>
      </c>
      <c r="M46" s="46"/>
    </row>
    <row r="47" spans="1:13" s="3" customFormat="1">
      <c r="A47" s="46"/>
      <c r="B47" s="6" t="s">
        <v>640</v>
      </c>
      <c r="C47" s="7" t="s">
        <v>1308</v>
      </c>
      <c r="D47" s="8" t="s">
        <v>2060</v>
      </c>
      <c r="E47" s="9" t="s">
        <v>753</v>
      </c>
      <c r="F47" s="266" t="s">
        <v>372</v>
      </c>
      <c r="G47" s="46"/>
      <c r="H47" s="26" t="s">
        <v>640</v>
      </c>
      <c r="I47" s="7" t="s">
        <v>1053</v>
      </c>
      <c r="J47" s="8" t="s">
        <v>998</v>
      </c>
      <c r="K47" s="9" t="s">
        <v>663</v>
      </c>
      <c r="L47" s="270" t="s">
        <v>2398</v>
      </c>
      <c r="M47" s="46"/>
    </row>
    <row r="48" spans="1:13" s="3" customFormat="1">
      <c r="A48" s="46"/>
      <c r="B48" s="6" t="s">
        <v>641</v>
      </c>
      <c r="C48" s="7" t="s">
        <v>1468</v>
      </c>
      <c r="D48" s="8" t="s">
        <v>1112</v>
      </c>
      <c r="E48" s="9" t="s">
        <v>631</v>
      </c>
      <c r="F48" s="266" t="s">
        <v>2397</v>
      </c>
      <c r="G48" s="46"/>
      <c r="H48" s="26" t="s">
        <v>641</v>
      </c>
      <c r="I48" s="7" t="s">
        <v>2065</v>
      </c>
      <c r="J48" s="8" t="s">
        <v>2066</v>
      </c>
      <c r="K48" s="9" t="s">
        <v>631</v>
      </c>
      <c r="L48" s="270" t="s">
        <v>359</v>
      </c>
      <c r="M48" s="46"/>
    </row>
    <row r="49" spans="1:13" s="3" customFormat="1">
      <c r="A49" s="46"/>
      <c r="B49" s="6" t="s">
        <v>642</v>
      </c>
      <c r="C49" s="7" t="s">
        <v>692</v>
      </c>
      <c r="D49" s="8" t="s">
        <v>2322</v>
      </c>
      <c r="E49" s="9" t="s">
        <v>753</v>
      </c>
      <c r="F49" s="266" t="s">
        <v>2398</v>
      </c>
      <c r="G49" s="46"/>
      <c r="H49" s="26" t="s">
        <v>642</v>
      </c>
      <c r="I49" s="7" t="s">
        <v>1422</v>
      </c>
      <c r="J49" s="8" t="s">
        <v>25</v>
      </c>
      <c r="K49" s="9" t="s">
        <v>631</v>
      </c>
      <c r="L49" s="270" t="s">
        <v>48</v>
      </c>
      <c r="M49" s="46"/>
    </row>
    <row r="50" spans="1:13" s="3" customFormat="1">
      <c r="A50" s="46"/>
      <c r="B50" s="6" t="s">
        <v>643</v>
      </c>
      <c r="C50" s="7" t="s">
        <v>1311</v>
      </c>
      <c r="D50" s="8" t="s">
        <v>329</v>
      </c>
      <c r="E50" s="9" t="s">
        <v>631</v>
      </c>
      <c r="F50" s="266" t="s">
        <v>359</v>
      </c>
      <c r="G50" s="46"/>
      <c r="H50" s="26" t="s">
        <v>643</v>
      </c>
      <c r="I50" s="7" t="s">
        <v>819</v>
      </c>
      <c r="J50" s="8" t="s">
        <v>2067</v>
      </c>
      <c r="K50" s="9" t="s">
        <v>631</v>
      </c>
      <c r="L50" s="270" t="s">
        <v>51</v>
      </c>
      <c r="M50" s="46"/>
    </row>
    <row r="51" spans="1:13" s="3" customFormat="1">
      <c r="A51" s="46"/>
      <c r="B51" s="6" t="s">
        <v>644</v>
      </c>
      <c r="C51" s="7" t="s">
        <v>1311</v>
      </c>
      <c r="D51" s="8" t="s">
        <v>2299</v>
      </c>
      <c r="E51" s="9" t="s">
        <v>2330</v>
      </c>
      <c r="F51" s="266" t="s">
        <v>48</v>
      </c>
      <c r="G51" s="46"/>
      <c r="H51" s="26" t="s">
        <v>644</v>
      </c>
      <c r="I51" s="7" t="s">
        <v>1123</v>
      </c>
      <c r="J51" s="8" t="s">
        <v>1005</v>
      </c>
      <c r="K51" s="9" t="s">
        <v>659</v>
      </c>
      <c r="L51" s="270" t="s">
        <v>399</v>
      </c>
      <c r="M51" s="46"/>
    </row>
    <row r="52" spans="1:13" s="3" customFormat="1">
      <c r="A52" s="46"/>
      <c r="B52" s="6" t="s">
        <v>645</v>
      </c>
      <c r="C52" s="7" t="s">
        <v>1463</v>
      </c>
      <c r="D52" s="8" t="s">
        <v>2061</v>
      </c>
      <c r="E52" s="9" t="s">
        <v>631</v>
      </c>
      <c r="F52" s="266" t="s">
        <v>2062</v>
      </c>
      <c r="G52" s="46"/>
      <c r="H52" s="26" t="s">
        <v>645</v>
      </c>
      <c r="I52" s="7" t="s">
        <v>844</v>
      </c>
      <c r="J52" s="8" t="s">
        <v>1115</v>
      </c>
      <c r="K52" s="9" t="s">
        <v>631</v>
      </c>
      <c r="L52" s="270" t="s">
        <v>364</v>
      </c>
      <c r="M52" s="46"/>
    </row>
    <row r="53" spans="1:13" s="3" customFormat="1">
      <c r="A53" s="46"/>
      <c r="B53" s="6" t="s">
        <v>648</v>
      </c>
      <c r="C53" s="7" t="s">
        <v>629</v>
      </c>
      <c r="D53" s="8" t="s">
        <v>2063</v>
      </c>
      <c r="E53" s="9" t="s">
        <v>631</v>
      </c>
      <c r="F53" s="266" t="s">
        <v>443</v>
      </c>
      <c r="G53" s="46"/>
      <c r="H53" s="26" t="s">
        <v>648</v>
      </c>
      <c r="I53" s="7" t="s">
        <v>666</v>
      </c>
      <c r="J53" s="8" t="s">
        <v>1513</v>
      </c>
      <c r="K53" s="9" t="s">
        <v>659</v>
      </c>
      <c r="L53" s="270" t="s">
        <v>2344</v>
      </c>
      <c r="M53" s="46"/>
    </row>
    <row r="54" spans="1:13" s="3" customFormat="1" ht="12.75" thickBot="1">
      <c r="A54" s="46"/>
      <c r="B54" s="6"/>
      <c r="C54" s="7"/>
      <c r="D54" s="8"/>
      <c r="E54" s="9"/>
      <c r="F54" s="266"/>
      <c r="G54" s="46"/>
      <c r="H54" s="26" t="s">
        <v>649</v>
      </c>
      <c r="I54" s="7" t="s">
        <v>669</v>
      </c>
      <c r="J54" s="8" t="s">
        <v>339</v>
      </c>
      <c r="K54" s="9" t="s">
        <v>668</v>
      </c>
      <c r="L54" s="270" t="s">
        <v>374</v>
      </c>
      <c r="M54" s="46"/>
    </row>
    <row r="55" spans="1:13" s="3" customFormat="1" hidden="1">
      <c r="A55" s="46"/>
      <c r="B55" s="6"/>
      <c r="C55" s="7"/>
      <c r="D55" s="8"/>
      <c r="E55" s="9"/>
      <c r="F55" s="266"/>
      <c r="G55" s="46"/>
      <c r="H55" s="26"/>
      <c r="I55" s="7"/>
      <c r="J55" s="8"/>
      <c r="K55" s="9"/>
      <c r="L55" s="270"/>
      <c r="M55" s="46"/>
    </row>
    <row r="56" spans="1:13" s="3" customFormat="1" hidden="1">
      <c r="A56" s="46"/>
      <c r="B56" s="6"/>
      <c r="C56" s="7"/>
      <c r="D56" s="8"/>
      <c r="E56" s="9"/>
      <c r="F56" s="266"/>
      <c r="G56" s="46"/>
      <c r="H56" s="26"/>
      <c r="I56" s="7"/>
      <c r="J56" s="8"/>
      <c r="K56" s="9"/>
      <c r="L56" s="270"/>
      <c r="M56" s="46"/>
    </row>
    <row r="57" spans="1:13" s="3" customFormat="1" ht="12.75" hidden="1" thickBot="1">
      <c r="A57" s="46"/>
      <c r="B57" s="6"/>
      <c r="C57" s="7"/>
      <c r="D57" s="8"/>
      <c r="E57" s="9"/>
      <c r="F57" s="266"/>
      <c r="G57" s="46"/>
      <c r="H57" s="26"/>
      <c r="I57" s="7"/>
      <c r="J57" s="8"/>
      <c r="K57" s="9"/>
      <c r="L57" s="270"/>
      <c r="M57" s="46"/>
    </row>
    <row r="58" spans="1:13" s="3" customFormat="1" hidden="1">
      <c r="A58" s="46"/>
      <c r="B58" s="6"/>
      <c r="C58" s="7"/>
      <c r="D58" s="8"/>
      <c r="E58" s="9"/>
      <c r="F58" s="226"/>
      <c r="G58" s="46"/>
      <c r="H58" s="26"/>
      <c r="I58" s="7"/>
      <c r="J58" s="8"/>
      <c r="K58" s="9"/>
      <c r="L58" s="237"/>
      <c r="M58" s="46"/>
    </row>
    <row r="59" spans="1:13" s="3" customFormat="1" hidden="1">
      <c r="A59" s="46"/>
      <c r="B59" s="6"/>
      <c r="C59" s="7"/>
      <c r="D59" s="8"/>
      <c r="E59" s="9"/>
      <c r="F59" s="226"/>
      <c r="G59" s="46"/>
      <c r="H59" s="26"/>
      <c r="I59" s="7"/>
      <c r="J59" s="8"/>
      <c r="K59" s="9"/>
      <c r="L59" s="237"/>
      <c r="M59" s="46"/>
    </row>
    <row r="60" spans="1:13" s="3" customFormat="1" hidden="1">
      <c r="A60" s="46"/>
      <c r="B60" s="6"/>
      <c r="C60" s="7"/>
      <c r="D60" s="8"/>
      <c r="E60" s="9"/>
      <c r="F60" s="226"/>
      <c r="G60" s="46"/>
      <c r="H60" s="26"/>
      <c r="I60" s="7"/>
      <c r="J60" s="8"/>
      <c r="K60" s="9"/>
      <c r="L60" s="237"/>
      <c r="M60" s="46"/>
    </row>
    <row r="61" spans="1:13" s="3" customFormat="1" hidden="1">
      <c r="A61" s="46"/>
      <c r="B61" s="6"/>
      <c r="C61" s="7"/>
      <c r="D61" s="8"/>
      <c r="E61" s="9"/>
      <c r="F61" s="226"/>
      <c r="G61" s="46"/>
      <c r="H61" s="26"/>
      <c r="I61" s="7"/>
      <c r="J61" s="8"/>
      <c r="K61" s="9"/>
      <c r="L61" s="237"/>
      <c r="M61" s="46"/>
    </row>
    <row r="62" spans="1:13" s="3" customFormat="1" hidden="1">
      <c r="A62" s="46"/>
      <c r="B62" s="6"/>
      <c r="C62" s="7"/>
      <c r="D62" s="8"/>
      <c r="E62" s="9"/>
      <c r="F62" s="226"/>
      <c r="G62" s="46"/>
      <c r="H62" s="26"/>
      <c r="I62" s="7"/>
      <c r="J62" s="8"/>
      <c r="K62" s="9"/>
      <c r="L62" s="237"/>
      <c r="M62" s="46"/>
    </row>
    <row r="63" spans="1:13" s="3" customFormat="1" hidden="1">
      <c r="A63" s="46"/>
      <c r="B63" s="6"/>
      <c r="C63" s="7"/>
      <c r="D63" s="8"/>
      <c r="E63" s="9"/>
      <c r="F63" s="226"/>
      <c r="G63" s="46"/>
      <c r="H63" s="26"/>
      <c r="I63" s="7"/>
      <c r="J63" s="8"/>
      <c r="K63" s="9"/>
      <c r="L63" s="237"/>
      <c r="M63" s="46"/>
    </row>
    <row r="64" spans="1:13" s="3" customFormat="1" hidden="1">
      <c r="A64" s="46"/>
      <c r="B64" s="6"/>
      <c r="C64" s="7"/>
      <c r="D64" s="8"/>
      <c r="E64" s="9"/>
      <c r="F64" s="226"/>
      <c r="G64" s="46"/>
      <c r="H64" s="26"/>
      <c r="I64" s="7"/>
      <c r="J64" s="8"/>
      <c r="K64" s="9"/>
      <c r="L64" s="237"/>
      <c r="M64" s="46"/>
    </row>
    <row r="65" spans="1:13" s="3" customFormat="1" hidden="1">
      <c r="A65" s="46"/>
      <c r="B65" s="6"/>
      <c r="C65" s="7"/>
      <c r="D65" s="8"/>
      <c r="E65" s="9"/>
      <c r="F65" s="226"/>
      <c r="G65" s="46"/>
      <c r="H65" s="26"/>
      <c r="I65" s="7"/>
      <c r="J65" s="8"/>
      <c r="K65" s="9"/>
      <c r="L65" s="237"/>
      <c r="M65" s="46"/>
    </row>
    <row r="66" spans="1:13" s="3" customFormat="1" hidden="1">
      <c r="A66" s="46"/>
      <c r="B66" s="6"/>
      <c r="C66" s="7"/>
      <c r="D66" s="8"/>
      <c r="E66" s="9"/>
      <c r="F66" s="226"/>
      <c r="G66" s="46"/>
      <c r="H66" s="26"/>
      <c r="I66" s="7"/>
      <c r="J66" s="8"/>
      <c r="K66" s="9"/>
      <c r="L66" s="237"/>
      <c r="M66" s="46"/>
    </row>
    <row r="67" spans="1:13" s="3" customFormat="1" hidden="1">
      <c r="A67" s="46"/>
      <c r="B67" s="6"/>
      <c r="C67" s="7"/>
      <c r="D67" s="8"/>
      <c r="E67" s="9"/>
      <c r="F67" s="226"/>
      <c r="G67" s="46"/>
      <c r="H67" s="26"/>
      <c r="I67" s="7"/>
      <c r="J67" s="8"/>
      <c r="K67" s="9"/>
      <c r="L67" s="237"/>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23</v>
      </c>
      <c r="G74" s="46"/>
      <c r="H74" s="900"/>
      <c r="I74" s="901"/>
      <c r="J74" s="32"/>
      <c r="K74" s="33" t="s">
        <v>647</v>
      </c>
      <c r="L74" s="34">
        <f>COUNTA(J76:J115)</f>
        <v>29</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349</v>
      </c>
      <c r="D76" s="84" t="s">
        <v>350</v>
      </c>
      <c r="E76" s="85" t="s">
        <v>753</v>
      </c>
      <c r="F76" s="263" t="s">
        <v>2318</v>
      </c>
      <c r="G76" s="46"/>
      <c r="H76" s="100" t="s">
        <v>632</v>
      </c>
      <c r="I76" s="83" t="s">
        <v>1606</v>
      </c>
      <c r="J76" s="84" t="s">
        <v>2077</v>
      </c>
      <c r="K76" s="85" t="s">
        <v>2188</v>
      </c>
      <c r="L76" s="267" t="s">
        <v>440</v>
      </c>
      <c r="M76" s="46"/>
    </row>
    <row r="77" spans="1:13" s="3" customFormat="1">
      <c r="A77" s="46"/>
      <c r="B77" s="87" t="s">
        <v>633</v>
      </c>
      <c r="C77" s="88" t="s">
        <v>978</v>
      </c>
      <c r="D77" s="89" t="s">
        <v>970</v>
      </c>
      <c r="E77" s="90" t="s">
        <v>659</v>
      </c>
      <c r="F77" s="264" t="s">
        <v>2068</v>
      </c>
      <c r="G77" s="46"/>
      <c r="H77" s="102" t="s">
        <v>633</v>
      </c>
      <c r="I77" s="88" t="s">
        <v>798</v>
      </c>
      <c r="J77" s="89" t="s">
        <v>1743</v>
      </c>
      <c r="K77" s="90" t="s">
        <v>753</v>
      </c>
      <c r="L77" s="268" t="s">
        <v>442</v>
      </c>
      <c r="M77" s="46"/>
    </row>
    <row r="78" spans="1:13" s="3" customFormat="1">
      <c r="A78" s="46"/>
      <c r="B78" s="92" t="s">
        <v>634</v>
      </c>
      <c r="C78" s="93" t="s">
        <v>629</v>
      </c>
      <c r="D78" s="94" t="s">
        <v>2069</v>
      </c>
      <c r="E78" s="95" t="s">
        <v>753</v>
      </c>
      <c r="F78" s="265" t="s">
        <v>379</v>
      </c>
      <c r="G78" s="46"/>
      <c r="H78" s="104" t="s">
        <v>634</v>
      </c>
      <c r="I78" s="93" t="s">
        <v>793</v>
      </c>
      <c r="J78" s="94" t="s">
        <v>2078</v>
      </c>
      <c r="K78" s="95" t="s">
        <v>659</v>
      </c>
      <c r="L78" s="269" t="s">
        <v>443</v>
      </c>
      <c r="M78" s="46"/>
    </row>
    <row r="79" spans="1:13" s="3" customFormat="1">
      <c r="A79" s="46"/>
      <c r="B79" s="6" t="s">
        <v>635</v>
      </c>
      <c r="C79" s="7" t="s">
        <v>349</v>
      </c>
      <c r="D79" s="8" t="s">
        <v>1109</v>
      </c>
      <c r="E79" s="9" t="s">
        <v>659</v>
      </c>
      <c r="F79" s="266" t="s">
        <v>59</v>
      </c>
      <c r="G79" s="46"/>
      <c r="H79" s="26" t="s">
        <v>635</v>
      </c>
      <c r="I79" s="7" t="s">
        <v>812</v>
      </c>
      <c r="J79" s="8" t="s">
        <v>1395</v>
      </c>
      <c r="K79" s="9" t="s">
        <v>931</v>
      </c>
      <c r="L79" s="270" t="s">
        <v>467</v>
      </c>
      <c r="M79" s="46"/>
    </row>
    <row r="80" spans="1:13" s="3" customFormat="1">
      <c r="A80" s="46"/>
      <c r="B80" s="6" t="s">
        <v>636</v>
      </c>
      <c r="C80" s="7" t="s">
        <v>1104</v>
      </c>
      <c r="D80" s="8" t="s">
        <v>2070</v>
      </c>
      <c r="E80" s="9" t="s">
        <v>659</v>
      </c>
      <c r="F80" s="266" t="s">
        <v>38</v>
      </c>
      <c r="G80" s="46"/>
      <c r="H80" s="26" t="s">
        <v>636</v>
      </c>
      <c r="I80" s="7" t="s">
        <v>1186</v>
      </c>
      <c r="J80" s="8" t="s">
        <v>852</v>
      </c>
      <c r="K80" s="9" t="s">
        <v>671</v>
      </c>
      <c r="L80" s="270" t="s">
        <v>405</v>
      </c>
      <c r="M80" s="46"/>
    </row>
    <row r="81" spans="1:13" s="3" customFormat="1">
      <c r="A81" s="46"/>
      <c r="B81" s="6" t="s">
        <v>637</v>
      </c>
      <c r="C81" s="7" t="s">
        <v>629</v>
      </c>
      <c r="D81" s="8" t="s">
        <v>41</v>
      </c>
      <c r="E81" s="9" t="s">
        <v>753</v>
      </c>
      <c r="F81" s="266" t="s">
        <v>87</v>
      </c>
      <c r="G81" s="46"/>
      <c r="H81" s="26" t="s">
        <v>637</v>
      </c>
      <c r="I81" s="7" t="s">
        <v>837</v>
      </c>
      <c r="J81" s="8" t="s">
        <v>827</v>
      </c>
      <c r="K81" s="9" t="s">
        <v>659</v>
      </c>
      <c r="L81" s="270" t="s">
        <v>1757</v>
      </c>
      <c r="M81" s="46"/>
    </row>
    <row r="82" spans="1:13" s="3" customFormat="1">
      <c r="A82" s="46"/>
      <c r="B82" s="6" t="s">
        <v>638</v>
      </c>
      <c r="C82" s="7" t="s">
        <v>698</v>
      </c>
      <c r="D82" s="8" t="s">
        <v>43</v>
      </c>
      <c r="E82" s="9" t="s">
        <v>737</v>
      </c>
      <c r="F82" s="266" t="s">
        <v>381</v>
      </c>
      <c r="G82" s="46"/>
      <c r="H82" s="26" t="s">
        <v>638</v>
      </c>
      <c r="I82" s="7" t="s">
        <v>873</v>
      </c>
      <c r="J82" s="8" t="s">
        <v>2079</v>
      </c>
      <c r="K82" s="9" t="s">
        <v>663</v>
      </c>
      <c r="L82" s="270" t="s">
        <v>447</v>
      </c>
      <c r="M82" s="46"/>
    </row>
    <row r="83" spans="1:13" s="3" customFormat="1">
      <c r="A83" s="46"/>
      <c r="B83" s="6" t="s">
        <v>639</v>
      </c>
      <c r="C83" s="7" t="s">
        <v>696</v>
      </c>
      <c r="D83" s="8" t="s">
        <v>53</v>
      </c>
      <c r="E83" s="9" t="s">
        <v>753</v>
      </c>
      <c r="F83" s="266" t="s">
        <v>366</v>
      </c>
      <c r="G83" s="46"/>
      <c r="H83" s="26" t="s">
        <v>639</v>
      </c>
      <c r="I83" s="7" t="s">
        <v>1422</v>
      </c>
      <c r="J83" s="8" t="s">
        <v>811</v>
      </c>
      <c r="K83" s="9" t="s">
        <v>931</v>
      </c>
      <c r="L83" s="270" t="s">
        <v>448</v>
      </c>
      <c r="M83" s="46"/>
    </row>
    <row r="84" spans="1:13" s="3" customFormat="1">
      <c r="A84" s="46"/>
      <c r="B84" s="6" t="s">
        <v>640</v>
      </c>
      <c r="C84" s="7" t="s">
        <v>690</v>
      </c>
      <c r="D84" s="8" t="s">
        <v>764</v>
      </c>
      <c r="E84" s="9" t="s">
        <v>631</v>
      </c>
      <c r="F84" s="266" t="s">
        <v>39</v>
      </c>
      <c r="G84" s="46"/>
      <c r="H84" s="26" t="s">
        <v>640</v>
      </c>
      <c r="I84" s="7" t="s">
        <v>710</v>
      </c>
      <c r="J84" s="8" t="s">
        <v>1222</v>
      </c>
      <c r="K84" s="9" t="s">
        <v>931</v>
      </c>
      <c r="L84" s="270" t="s">
        <v>157</v>
      </c>
      <c r="M84" s="46"/>
    </row>
    <row r="85" spans="1:13" s="3" customFormat="1">
      <c r="A85" s="46"/>
      <c r="B85" s="6" t="s">
        <v>641</v>
      </c>
      <c r="C85" s="7" t="s">
        <v>1311</v>
      </c>
      <c r="D85" s="8" t="s">
        <v>2071</v>
      </c>
      <c r="E85" s="9" t="s">
        <v>931</v>
      </c>
      <c r="F85" s="266" t="s">
        <v>387</v>
      </c>
      <c r="G85" s="46"/>
      <c r="H85" s="26" t="s">
        <v>641</v>
      </c>
      <c r="I85" s="7" t="s">
        <v>669</v>
      </c>
      <c r="J85" s="8" t="s">
        <v>2080</v>
      </c>
      <c r="K85" s="9" t="s">
        <v>753</v>
      </c>
      <c r="L85" s="270" t="s">
        <v>408</v>
      </c>
      <c r="M85" s="46"/>
    </row>
    <row r="86" spans="1:13" s="3" customFormat="1">
      <c r="A86" s="46"/>
      <c r="B86" s="6" t="s">
        <v>642</v>
      </c>
      <c r="C86" s="7" t="s">
        <v>661</v>
      </c>
      <c r="D86" s="8" t="s">
        <v>2187</v>
      </c>
      <c r="E86" s="9" t="s">
        <v>931</v>
      </c>
      <c r="F86" s="266" t="s">
        <v>352</v>
      </c>
      <c r="G86" s="46"/>
      <c r="H86" s="26" t="s">
        <v>642</v>
      </c>
      <c r="I86" s="7" t="s">
        <v>669</v>
      </c>
      <c r="J86" s="8" t="s">
        <v>340</v>
      </c>
      <c r="K86" s="9" t="s">
        <v>753</v>
      </c>
      <c r="L86" s="270" t="s">
        <v>408</v>
      </c>
      <c r="M86" s="46"/>
    </row>
    <row r="87" spans="1:13" s="3" customFormat="1">
      <c r="A87" s="46"/>
      <c r="B87" s="6" t="s">
        <v>643</v>
      </c>
      <c r="C87" s="7" t="s">
        <v>763</v>
      </c>
      <c r="D87" s="8" t="s">
        <v>748</v>
      </c>
      <c r="E87" s="9" t="s">
        <v>737</v>
      </c>
      <c r="F87" s="266" t="s">
        <v>354</v>
      </c>
      <c r="G87" s="46"/>
      <c r="H87" s="26" t="s">
        <v>643</v>
      </c>
      <c r="I87" s="7" t="s">
        <v>793</v>
      </c>
      <c r="J87" s="8" t="s">
        <v>1747</v>
      </c>
      <c r="K87" s="9" t="s">
        <v>753</v>
      </c>
      <c r="L87" s="270" t="s">
        <v>454</v>
      </c>
      <c r="M87" s="46"/>
    </row>
    <row r="88" spans="1:13" s="3" customFormat="1">
      <c r="A88" s="46"/>
      <c r="B88" s="6" t="s">
        <v>644</v>
      </c>
      <c r="C88" s="7" t="s">
        <v>1101</v>
      </c>
      <c r="D88" s="8" t="s">
        <v>356</v>
      </c>
      <c r="E88" s="9" t="s">
        <v>631</v>
      </c>
      <c r="F88" s="266" t="s">
        <v>2072</v>
      </c>
      <c r="G88" s="46"/>
      <c r="H88" s="26" t="s">
        <v>644</v>
      </c>
      <c r="I88" s="7" t="s">
        <v>812</v>
      </c>
      <c r="J88" s="8" t="s">
        <v>1303</v>
      </c>
      <c r="K88" s="9" t="s">
        <v>631</v>
      </c>
      <c r="L88" s="270" t="s">
        <v>459</v>
      </c>
      <c r="M88" s="46"/>
    </row>
    <row r="89" spans="1:13" s="3" customFormat="1">
      <c r="A89" s="46"/>
      <c r="B89" s="6" t="s">
        <v>645</v>
      </c>
      <c r="C89" s="7" t="s">
        <v>629</v>
      </c>
      <c r="D89" s="8" t="s">
        <v>1010</v>
      </c>
      <c r="E89" s="9" t="s">
        <v>631</v>
      </c>
      <c r="F89" s="266" t="s">
        <v>368</v>
      </c>
      <c r="G89" s="46"/>
      <c r="H89" s="26" t="s">
        <v>645</v>
      </c>
      <c r="I89" s="7" t="s">
        <v>1409</v>
      </c>
      <c r="J89" s="8" t="s">
        <v>1183</v>
      </c>
      <c r="K89" s="9" t="s">
        <v>931</v>
      </c>
      <c r="L89" s="270" t="s">
        <v>460</v>
      </c>
      <c r="M89" s="46"/>
    </row>
    <row r="90" spans="1:13" s="3" customFormat="1">
      <c r="A90" s="46"/>
      <c r="B90" s="6" t="s">
        <v>648</v>
      </c>
      <c r="C90" s="7" t="s">
        <v>975</v>
      </c>
      <c r="D90" s="8" t="s">
        <v>2073</v>
      </c>
      <c r="E90" s="9" t="s">
        <v>631</v>
      </c>
      <c r="F90" s="266" t="s">
        <v>42</v>
      </c>
      <c r="G90" s="46"/>
      <c r="H90" s="26" t="s">
        <v>648</v>
      </c>
      <c r="I90" s="7" t="s">
        <v>1147</v>
      </c>
      <c r="J90" s="8" t="s">
        <v>709</v>
      </c>
      <c r="K90" s="9" t="s">
        <v>659</v>
      </c>
      <c r="L90" s="270" t="s">
        <v>2462</v>
      </c>
      <c r="M90" s="46"/>
    </row>
    <row r="91" spans="1:13" s="3" customFormat="1">
      <c r="A91" s="46"/>
      <c r="B91" s="6" t="s">
        <v>649</v>
      </c>
      <c r="C91" s="7" t="s">
        <v>1360</v>
      </c>
      <c r="D91" s="8" t="s">
        <v>52</v>
      </c>
      <c r="E91" s="9" t="s">
        <v>631</v>
      </c>
      <c r="F91" s="266" t="s">
        <v>355</v>
      </c>
      <c r="G91" s="46"/>
      <c r="H91" s="26" t="s">
        <v>649</v>
      </c>
      <c r="I91" s="7" t="s">
        <v>117</v>
      </c>
      <c r="J91" s="8" t="s">
        <v>118</v>
      </c>
      <c r="K91" s="9" t="s">
        <v>932</v>
      </c>
      <c r="L91" s="270" t="s">
        <v>418</v>
      </c>
      <c r="M91" s="46"/>
    </row>
    <row r="92" spans="1:13" s="3" customFormat="1">
      <c r="A92" s="46"/>
      <c r="B92" s="6" t="s">
        <v>650</v>
      </c>
      <c r="C92" s="7" t="s">
        <v>698</v>
      </c>
      <c r="D92" s="8" t="s">
        <v>2074</v>
      </c>
      <c r="E92" s="9" t="s">
        <v>753</v>
      </c>
      <c r="F92" s="266" t="s">
        <v>369</v>
      </c>
      <c r="G92" s="46"/>
      <c r="H92" s="26" t="s">
        <v>650</v>
      </c>
      <c r="I92" s="7" t="s">
        <v>1422</v>
      </c>
      <c r="J92" s="8" t="s">
        <v>1748</v>
      </c>
      <c r="K92" s="9" t="s">
        <v>753</v>
      </c>
      <c r="L92" s="270" t="s">
        <v>481</v>
      </c>
      <c r="M92" s="46"/>
    </row>
    <row r="93" spans="1:13" s="3" customFormat="1">
      <c r="A93" s="46"/>
      <c r="B93" s="6" t="s">
        <v>651</v>
      </c>
      <c r="C93" s="7" t="s">
        <v>1764</v>
      </c>
      <c r="D93" s="8" t="s">
        <v>841</v>
      </c>
      <c r="E93" s="9" t="s">
        <v>931</v>
      </c>
      <c r="F93" s="266" t="s">
        <v>44</v>
      </c>
      <c r="G93" s="46"/>
      <c r="H93" s="26" t="s">
        <v>651</v>
      </c>
      <c r="I93" s="7" t="s">
        <v>426</v>
      </c>
      <c r="J93" s="8" t="s">
        <v>200</v>
      </c>
      <c r="K93" s="9" t="s">
        <v>931</v>
      </c>
      <c r="L93" s="270" t="s">
        <v>2081</v>
      </c>
      <c r="M93" s="46"/>
    </row>
    <row r="94" spans="1:13" s="3" customFormat="1">
      <c r="A94" s="46"/>
      <c r="B94" s="6" t="s">
        <v>652</v>
      </c>
      <c r="C94" s="7" t="s">
        <v>1196</v>
      </c>
      <c r="D94" s="8" t="s">
        <v>965</v>
      </c>
      <c r="E94" s="9" t="s">
        <v>631</v>
      </c>
      <c r="F94" s="266" t="s">
        <v>46</v>
      </c>
      <c r="G94" s="46"/>
      <c r="H94" s="26" t="s">
        <v>652</v>
      </c>
      <c r="I94" s="7" t="s">
        <v>1235</v>
      </c>
      <c r="J94" s="8" t="s">
        <v>1222</v>
      </c>
      <c r="K94" s="9" t="s">
        <v>932</v>
      </c>
      <c r="L94" s="270" t="s">
        <v>462</v>
      </c>
      <c r="M94" s="46"/>
    </row>
    <row r="95" spans="1:13" s="3" customFormat="1">
      <c r="A95" s="46"/>
      <c r="B95" s="6" t="s">
        <v>653</v>
      </c>
      <c r="C95" s="7" t="s">
        <v>1308</v>
      </c>
      <c r="D95" s="8" t="s">
        <v>2075</v>
      </c>
      <c r="E95" s="9" t="s">
        <v>631</v>
      </c>
      <c r="F95" s="266" t="s">
        <v>2397</v>
      </c>
      <c r="G95" s="46"/>
      <c r="H95" s="26" t="s">
        <v>653</v>
      </c>
      <c r="I95" s="7" t="s">
        <v>711</v>
      </c>
      <c r="J95" s="8" t="s">
        <v>74</v>
      </c>
      <c r="K95" s="9" t="s">
        <v>631</v>
      </c>
      <c r="L95" s="270" t="s">
        <v>421</v>
      </c>
      <c r="M95" s="46"/>
    </row>
    <row r="96" spans="1:13" s="3" customFormat="1">
      <c r="A96" s="46"/>
      <c r="B96" s="6" t="s">
        <v>901</v>
      </c>
      <c r="C96" s="7" t="s">
        <v>1161</v>
      </c>
      <c r="D96" s="8" t="s">
        <v>760</v>
      </c>
      <c r="E96" s="9" t="s">
        <v>631</v>
      </c>
      <c r="F96" s="266" t="s">
        <v>359</v>
      </c>
      <c r="G96" s="46"/>
      <c r="H96" s="26" t="s">
        <v>901</v>
      </c>
      <c r="I96" s="7" t="s">
        <v>666</v>
      </c>
      <c r="J96" s="8" t="s">
        <v>1410</v>
      </c>
      <c r="K96" s="9" t="s">
        <v>631</v>
      </c>
      <c r="L96" s="270" t="s">
        <v>1745</v>
      </c>
      <c r="M96" s="46"/>
    </row>
    <row r="97" spans="1:13" s="3" customFormat="1">
      <c r="A97" s="46"/>
      <c r="B97" s="6" t="s">
        <v>902</v>
      </c>
      <c r="C97" s="7" t="s">
        <v>689</v>
      </c>
      <c r="D97" s="8" t="s">
        <v>2076</v>
      </c>
      <c r="E97" s="9" t="s">
        <v>631</v>
      </c>
      <c r="F97" s="266" t="s">
        <v>48</v>
      </c>
      <c r="G97" s="46"/>
      <c r="H97" s="26" t="s">
        <v>902</v>
      </c>
      <c r="I97" s="7" t="s">
        <v>707</v>
      </c>
      <c r="J97" s="8" t="s">
        <v>1334</v>
      </c>
      <c r="K97" s="9" t="s">
        <v>631</v>
      </c>
      <c r="L97" s="270" t="s">
        <v>472</v>
      </c>
      <c r="M97" s="46"/>
    </row>
    <row r="98" spans="1:13" s="3" customFormat="1">
      <c r="A98" s="46"/>
      <c r="B98" s="6" t="s">
        <v>903</v>
      </c>
      <c r="C98" s="7" t="s">
        <v>833</v>
      </c>
      <c r="D98" s="8" t="s">
        <v>1730</v>
      </c>
      <c r="E98" s="9" t="s">
        <v>631</v>
      </c>
      <c r="F98" s="266" t="s">
        <v>361</v>
      </c>
      <c r="G98" s="46"/>
      <c r="H98" s="26" t="s">
        <v>903</v>
      </c>
      <c r="I98" s="7" t="s">
        <v>798</v>
      </c>
      <c r="J98" s="8" t="s">
        <v>852</v>
      </c>
      <c r="K98" s="9" t="s">
        <v>931</v>
      </c>
      <c r="L98" s="270" t="s">
        <v>425</v>
      </c>
      <c r="M98" s="46"/>
    </row>
    <row r="99" spans="1:13" s="3" customFormat="1">
      <c r="A99" s="46"/>
      <c r="B99" s="6"/>
      <c r="C99" s="7"/>
      <c r="D99" s="8"/>
      <c r="E99" s="9"/>
      <c r="F99" s="266"/>
      <c r="G99" s="46"/>
      <c r="H99" s="26" t="s">
        <v>904</v>
      </c>
      <c r="I99" s="7" t="s">
        <v>1346</v>
      </c>
      <c r="J99" s="8" t="s">
        <v>70</v>
      </c>
      <c r="K99" s="9" t="s">
        <v>931</v>
      </c>
      <c r="L99" s="270" t="s">
        <v>427</v>
      </c>
      <c r="M99" s="46"/>
    </row>
    <row r="100" spans="1:13" s="3" customFormat="1">
      <c r="A100" s="46"/>
      <c r="B100" s="6"/>
      <c r="C100" s="7"/>
      <c r="D100" s="8"/>
      <c r="E100" s="9"/>
      <c r="F100" s="266"/>
      <c r="G100" s="46"/>
      <c r="H100" s="26" t="s">
        <v>905</v>
      </c>
      <c r="I100" s="7" t="s">
        <v>1079</v>
      </c>
      <c r="J100" s="8" t="s">
        <v>852</v>
      </c>
      <c r="K100" s="9" t="s">
        <v>631</v>
      </c>
      <c r="L100" s="270" t="s">
        <v>493</v>
      </c>
      <c r="M100" s="46"/>
    </row>
    <row r="101" spans="1:13" s="3" customFormat="1">
      <c r="A101" s="46"/>
      <c r="B101" s="6"/>
      <c r="C101" s="7"/>
      <c r="D101" s="8"/>
      <c r="E101" s="9"/>
      <c r="F101" s="266"/>
      <c r="G101" s="46"/>
      <c r="H101" s="26" t="s">
        <v>1126</v>
      </c>
      <c r="I101" s="7" t="s">
        <v>1738</v>
      </c>
      <c r="J101" s="8" t="s">
        <v>1564</v>
      </c>
      <c r="K101" s="9" t="s">
        <v>802</v>
      </c>
      <c r="L101" s="270" t="s">
        <v>57</v>
      </c>
      <c r="M101" s="46"/>
    </row>
    <row r="102" spans="1:13" s="3" customFormat="1">
      <c r="A102" s="46"/>
      <c r="B102" s="6"/>
      <c r="C102" s="7"/>
      <c r="D102" s="8"/>
      <c r="E102" s="9"/>
      <c r="F102" s="266"/>
      <c r="G102" s="46"/>
      <c r="H102" s="26" t="s">
        <v>1127</v>
      </c>
      <c r="I102" s="7" t="s">
        <v>2309</v>
      </c>
      <c r="J102" s="8" t="s">
        <v>1334</v>
      </c>
      <c r="K102" s="9" t="s">
        <v>631</v>
      </c>
      <c r="L102" s="270" t="s">
        <v>479</v>
      </c>
      <c r="M102" s="46"/>
    </row>
    <row r="103" spans="1:13" s="3" customFormat="1">
      <c r="A103" s="46"/>
      <c r="B103" s="6"/>
      <c r="C103" s="7"/>
      <c r="D103" s="8"/>
      <c r="E103" s="9"/>
      <c r="F103" s="266"/>
      <c r="G103" s="46"/>
      <c r="H103" s="26" t="s">
        <v>1128</v>
      </c>
      <c r="I103" s="7" t="s">
        <v>984</v>
      </c>
      <c r="J103" s="8" t="s">
        <v>852</v>
      </c>
      <c r="K103" s="9" t="s">
        <v>631</v>
      </c>
      <c r="L103" s="270" t="s">
        <v>434</v>
      </c>
      <c r="M103" s="46"/>
    </row>
    <row r="104" spans="1:13" s="3" customFormat="1" ht="12.75" thickBot="1">
      <c r="A104" s="46"/>
      <c r="B104" s="6"/>
      <c r="C104" s="7"/>
      <c r="D104" s="8"/>
      <c r="E104" s="9"/>
      <c r="F104" s="266"/>
      <c r="G104" s="46"/>
      <c r="H104" s="26" t="s">
        <v>1129</v>
      </c>
      <c r="I104" s="7" t="s">
        <v>1738</v>
      </c>
      <c r="J104" s="8" t="s">
        <v>1115</v>
      </c>
      <c r="K104" s="9" t="s">
        <v>631</v>
      </c>
      <c r="L104" s="270" t="s">
        <v>2082</v>
      </c>
      <c r="M104" s="46"/>
    </row>
    <row r="105" spans="1:13" s="3" customFormat="1" hidden="1">
      <c r="A105" s="46"/>
      <c r="B105" s="6"/>
      <c r="C105" s="7"/>
      <c r="D105" s="8"/>
      <c r="E105" s="9"/>
      <c r="F105" s="266"/>
      <c r="G105" s="46"/>
      <c r="H105" s="26"/>
      <c r="I105" s="7"/>
      <c r="J105" s="8"/>
      <c r="K105" s="9"/>
      <c r="L105" s="270"/>
      <c r="M105" s="46"/>
    </row>
    <row r="106" spans="1:13" s="3" customFormat="1" hidden="1">
      <c r="A106" s="46"/>
      <c r="B106" s="6"/>
      <c r="C106" s="7"/>
      <c r="D106" s="8"/>
      <c r="E106" s="9"/>
      <c r="F106" s="266"/>
      <c r="G106" s="46"/>
      <c r="H106" s="26"/>
      <c r="I106" s="7"/>
      <c r="J106" s="8"/>
      <c r="K106" s="9"/>
      <c r="L106" s="270"/>
      <c r="M106" s="46"/>
    </row>
    <row r="107" spans="1:13" s="3" customFormat="1" hidden="1">
      <c r="A107" s="46"/>
      <c r="B107" s="6"/>
      <c r="C107" s="7"/>
      <c r="D107" s="8"/>
      <c r="E107" s="9"/>
      <c r="F107" s="266"/>
      <c r="G107" s="46"/>
      <c r="H107" s="26"/>
      <c r="I107" s="7"/>
      <c r="J107" s="8"/>
      <c r="K107" s="9"/>
      <c r="L107" s="270"/>
      <c r="M107" s="46"/>
    </row>
    <row r="108" spans="1:13" s="3" customFormat="1" hidden="1">
      <c r="A108" s="46"/>
      <c r="B108" s="6"/>
      <c r="C108" s="7"/>
      <c r="D108" s="8"/>
      <c r="E108" s="9"/>
      <c r="F108" s="266"/>
      <c r="G108" s="46"/>
      <c r="H108" s="26"/>
      <c r="I108" s="7"/>
      <c r="J108" s="8"/>
      <c r="K108" s="9"/>
      <c r="L108" s="270"/>
      <c r="M108" s="46"/>
    </row>
    <row r="109" spans="1:13" s="3" customFormat="1" hidden="1">
      <c r="A109" s="46"/>
      <c r="B109" s="6"/>
      <c r="C109" s="7"/>
      <c r="D109" s="8"/>
      <c r="E109" s="9"/>
      <c r="F109" s="266"/>
      <c r="G109" s="46"/>
      <c r="H109" s="26"/>
      <c r="I109" s="7"/>
      <c r="J109" s="8"/>
      <c r="K109" s="9"/>
      <c r="L109" s="270"/>
      <c r="M109" s="46"/>
    </row>
    <row r="110" spans="1:13" s="3" customFormat="1" hidden="1">
      <c r="A110" s="46"/>
      <c r="B110" s="6"/>
      <c r="C110" s="7"/>
      <c r="D110" s="8"/>
      <c r="E110" s="9"/>
      <c r="F110" s="266"/>
      <c r="G110" s="46"/>
      <c r="H110" s="26"/>
      <c r="I110" s="7"/>
      <c r="J110" s="333"/>
      <c r="K110" s="9"/>
      <c r="L110" s="270"/>
      <c r="M110" s="46"/>
    </row>
    <row r="111" spans="1:13" s="3" customFormat="1" ht="12.75" hidden="1" thickBot="1">
      <c r="A111" s="46"/>
      <c r="B111" s="6"/>
      <c r="C111" s="7"/>
      <c r="D111" s="8"/>
      <c r="E111" s="9"/>
      <c r="F111" s="266"/>
      <c r="G111" s="46"/>
      <c r="H111" s="26"/>
      <c r="I111" s="7"/>
      <c r="J111" s="333"/>
      <c r="K111" s="9"/>
      <c r="L111" s="270"/>
      <c r="M111" s="46"/>
    </row>
    <row r="112" spans="1:13" s="3" customFormat="1" hidden="1">
      <c r="A112" s="46"/>
      <c r="B112" s="6"/>
      <c r="C112" s="7"/>
      <c r="D112" s="8"/>
      <c r="E112" s="9"/>
      <c r="F112" s="226"/>
      <c r="G112" s="46"/>
      <c r="H112" s="26"/>
      <c r="I112" s="7"/>
      <c r="J112" s="7"/>
      <c r="K112" s="9"/>
      <c r="L112" s="237"/>
      <c r="M112" s="46"/>
    </row>
    <row r="113" spans="1:13" s="3" customFormat="1" hidden="1">
      <c r="A113" s="46"/>
      <c r="B113" s="6"/>
      <c r="C113" s="7"/>
      <c r="D113" s="8"/>
      <c r="E113" s="9"/>
      <c r="F113" s="226"/>
      <c r="G113" s="46"/>
      <c r="H113" s="26"/>
      <c r="I113" s="7"/>
      <c r="J113" s="7"/>
      <c r="K113" s="9"/>
      <c r="L113" s="237"/>
      <c r="M113" s="46"/>
    </row>
    <row r="114" spans="1:13" s="3" customFormat="1" hidden="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COUNTA(D121:D159)</f>
        <v>20</v>
      </c>
      <c r="G119" s="46"/>
      <c r="H119" s="900"/>
      <c r="I119" s="901"/>
      <c r="J119" s="32"/>
      <c r="K119" s="33" t="s">
        <v>647</v>
      </c>
      <c r="L119" s="34">
        <f>COUNTA(J121:J159)</f>
        <v>19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1037</v>
      </c>
      <c r="D121" s="84" t="s">
        <v>1484</v>
      </c>
      <c r="E121" s="85" t="s">
        <v>753</v>
      </c>
      <c r="F121" s="263" t="s">
        <v>439</v>
      </c>
      <c r="G121" s="46"/>
      <c r="H121" s="100" t="s">
        <v>632</v>
      </c>
      <c r="I121" s="83" t="s">
        <v>742</v>
      </c>
      <c r="J121" s="84" t="s">
        <v>1279</v>
      </c>
      <c r="K121" s="85" t="s">
        <v>753</v>
      </c>
      <c r="L121" s="267" t="s">
        <v>1757</v>
      </c>
      <c r="M121" s="46"/>
    </row>
    <row r="122" spans="1:13" s="3" customFormat="1">
      <c r="A122" s="46"/>
      <c r="B122" s="87" t="s">
        <v>633</v>
      </c>
      <c r="C122" s="88" t="s">
        <v>975</v>
      </c>
      <c r="D122" s="89" t="s">
        <v>2320</v>
      </c>
      <c r="E122" s="90" t="s">
        <v>753</v>
      </c>
      <c r="F122" s="264" t="s">
        <v>2083</v>
      </c>
      <c r="G122" s="46"/>
      <c r="H122" s="102" t="s">
        <v>633</v>
      </c>
      <c r="I122" s="88" t="s">
        <v>707</v>
      </c>
      <c r="J122" s="89" t="s">
        <v>1768</v>
      </c>
      <c r="K122" s="90" t="s">
        <v>631</v>
      </c>
      <c r="L122" s="268" t="s">
        <v>454</v>
      </c>
      <c r="M122" s="46"/>
    </row>
    <row r="123" spans="1:13" s="3" customFormat="1">
      <c r="A123" s="46"/>
      <c r="B123" s="92" t="s">
        <v>634</v>
      </c>
      <c r="C123" s="93" t="s">
        <v>629</v>
      </c>
      <c r="D123" s="94" t="s">
        <v>2325</v>
      </c>
      <c r="E123" s="95" t="s">
        <v>753</v>
      </c>
      <c r="F123" s="265" t="s">
        <v>2084</v>
      </c>
      <c r="G123" s="46"/>
      <c r="H123" s="104" t="s">
        <v>634</v>
      </c>
      <c r="I123" s="93" t="s">
        <v>2091</v>
      </c>
      <c r="J123" s="94" t="s">
        <v>2092</v>
      </c>
      <c r="K123" s="95" t="s">
        <v>931</v>
      </c>
      <c r="L123" s="269" t="s">
        <v>459</v>
      </c>
      <c r="M123" s="46"/>
    </row>
    <row r="124" spans="1:13" s="3" customFormat="1">
      <c r="A124" s="46"/>
      <c r="B124" s="6" t="s">
        <v>635</v>
      </c>
      <c r="C124" s="7" t="s">
        <v>1087</v>
      </c>
      <c r="D124" s="8" t="s">
        <v>70</v>
      </c>
      <c r="E124" s="9" t="s">
        <v>931</v>
      </c>
      <c r="F124" s="266" t="s">
        <v>440</v>
      </c>
      <c r="G124" s="46"/>
      <c r="H124" s="26" t="s">
        <v>635</v>
      </c>
      <c r="I124" s="7" t="s">
        <v>673</v>
      </c>
      <c r="J124" s="8" t="s">
        <v>1742</v>
      </c>
      <c r="K124" s="9" t="s">
        <v>753</v>
      </c>
      <c r="L124" s="270" t="s">
        <v>416</v>
      </c>
      <c r="M124" s="46"/>
    </row>
    <row r="125" spans="1:13" s="3" customFormat="1">
      <c r="A125" s="46"/>
      <c r="B125" s="6" t="s">
        <v>636</v>
      </c>
      <c r="C125" s="7" t="s">
        <v>978</v>
      </c>
      <c r="D125" s="8" t="s">
        <v>2377</v>
      </c>
      <c r="E125" s="9" t="s">
        <v>753</v>
      </c>
      <c r="F125" s="266" t="s">
        <v>443</v>
      </c>
      <c r="G125" s="46"/>
      <c r="H125" s="26" t="s">
        <v>636</v>
      </c>
      <c r="I125" s="7" t="s">
        <v>2351</v>
      </c>
      <c r="J125" s="8" t="s">
        <v>2093</v>
      </c>
      <c r="K125" s="9" t="s">
        <v>663</v>
      </c>
      <c r="L125" s="270" t="s">
        <v>418</v>
      </c>
      <c r="M125" s="46"/>
    </row>
    <row r="126" spans="1:13" s="3" customFormat="1">
      <c r="A126" s="46"/>
      <c r="B126" s="6" t="s">
        <v>637</v>
      </c>
      <c r="C126" s="7" t="s">
        <v>689</v>
      </c>
      <c r="D126" s="8" t="s">
        <v>2322</v>
      </c>
      <c r="E126" s="9" t="s">
        <v>753</v>
      </c>
      <c r="F126" s="266" t="s">
        <v>467</v>
      </c>
      <c r="G126" s="46"/>
      <c r="H126" s="26" t="s">
        <v>637</v>
      </c>
      <c r="I126" s="7" t="s">
        <v>859</v>
      </c>
      <c r="J126" s="8" t="s">
        <v>1513</v>
      </c>
      <c r="K126" s="9" t="s">
        <v>659</v>
      </c>
      <c r="L126" s="270" t="s">
        <v>472</v>
      </c>
      <c r="M126" s="46"/>
    </row>
    <row r="127" spans="1:13" s="3" customFormat="1">
      <c r="A127" s="46"/>
      <c r="B127" s="6" t="s">
        <v>638</v>
      </c>
      <c r="C127" s="7" t="s">
        <v>698</v>
      </c>
      <c r="D127" s="8" t="s">
        <v>88</v>
      </c>
      <c r="E127" s="9" t="s">
        <v>753</v>
      </c>
      <c r="F127" s="266" t="s">
        <v>404</v>
      </c>
      <c r="G127" s="46"/>
      <c r="H127" s="26" t="s">
        <v>638</v>
      </c>
      <c r="I127" s="7" t="s">
        <v>666</v>
      </c>
      <c r="J127" s="8" t="s">
        <v>1306</v>
      </c>
      <c r="K127" s="9" t="s">
        <v>1675</v>
      </c>
      <c r="L127" s="270" t="s">
        <v>231</v>
      </c>
      <c r="M127" s="46"/>
    </row>
    <row r="128" spans="1:13" s="3" customFormat="1">
      <c r="A128" s="46"/>
      <c r="B128" s="6" t="s">
        <v>639</v>
      </c>
      <c r="C128" s="7" t="s">
        <v>692</v>
      </c>
      <c r="D128" s="8" t="s">
        <v>811</v>
      </c>
      <c r="E128" s="9" t="s">
        <v>932</v>
      </c>
      <c r="F128" s="266" t="s">
        <v>446</v>
      </c>
      <c r="G128" s="46"/>
      <c r="H128" s="26" t="s">
        <v>639</v>
      </c>
      <c r="I128" s="7" t="s">
        <v>1409</v>
      </c>
      <c r="J128" s="8" t="s">
        <v>2094</v>
      </c>
      <c r="K128" s="9" t="s">
        <v>932</v>
      </c>
      <c r="L128" s="270" t="s">
        <v>466</v>
      </c>
      <c r="M128" s="46"/>
    </row>
    <row r="129" spans="1:13" s="3" customFormat="1">
      <c r="A129" s="46"/>
      <c r="B129" s="6" t="s">
        <v>640</v>
      </c>
      <c r="C129" s="7" t="s">
        <v>759</v>
      </c>
      <c r="D129" s="8" t="s">
        <v>384</v>
      </c>
      <c r="E129" s="9" t="s">
        <v>753</v>
      </c>
      <c r="F129" s="266" t="s">
        <v>447</v>
      </c>
      <c r="G129" s="46"/>
      <c r="H129" s="26" t="s">
        <v>640</v>
      </c>
      <c r="I129" s="7" t="s">
        <v>828</v>
      </c>
      <c r="J129" s="8" t="s">
        <v>2095</v>
      </c>
      <c r="K129" s="9" t="s">
        <v>753</v>
      </c>
      <c r="L129" s="270" t="s">
        <v>425</v>
      </c>
      <c r="M129" s="46"/>
    </row>
    <row r="130" spans="1:13" s="3" customFormat="1">
      <c r="A130" s="46"/>
      <c r="B130" s="6" t="s">
        <v>641</v>
      </c>
      <c r="C130" s="7" t="s">
        <v>1558</v>
      </c>
      <c r="D130" s="8" t="s">
        <v>1340</v>
      </c>
      <c r="E130" s="9" t="s">
        <v>932</v>
      </c>
      <c r="F130" s="266" t="s">
        <v>448</v>
      </c>
      <c r="G130" s="46"/>
      <c r="H130" s="26" t="s">
        <v>641</v>
      </c>
      <c r="I130" s="7" t="s">
        <v>1172</v>
      </c>
      <c r="J130" s="8" t="s">
        <v>31</v>
      </c>
      <c r="K130" s="9" t="s">
        <v>931</v>
      </c>
      <c r="L130" s="270" t="s">
        <v>427</v>
      </c>
      <c r="M130" s="46"/>
    </row>
    <row r="131" spans="1:13" s="3" customFormat="1">
      <c r="A131" s="46"/>
      <c r="B131" s="6" t="s">
        <v>642</v>
      </c>
      <c r="C131" s="7" t="s">
        <v>677</v>
      </c>
      <c r="D131" s="8" t="s">
        <v>103</v>
      </c>
      <c r="E131" s="9" t="s">
        <v>753</v>
      </c>
      <c r="F131" s="266" t="s">
        <v>449</v>
      </c>
      <c r="G131" s="46"/>
      <c r="H131" s="26" t="s">
        <v>642</v>
      </c>
      <c r="I131" s="7" t="s">
        <v>673</v>
      </c>
      <c r="J131" s="8" t="s">
        <v>2096</v>
      </c>
      <c r="K131" s="9" t="s">
        <v>753</v>
      </c>
      <c r="L131" s="270" t="s">
        <v>2494</v>
      </c>
      <c r="M131" s="46"/>
    </row>
    <row r="132" spans="1:13" s="3" customFormat="1">
      <c r="A132" s="46"/>
      <c r="B132" s="6" t="s">
        <v>643</v>
      </c>
      <c r="C132" s="7" t="s">
        <v>100</v>
      </c>
      <c r="D132" s="8" t="s">
        <v>2085</v>
      </c>
      <c r="E132" s="9" t="s">
        <v>931</v>
      </c>
      <c r="F132" s="266" t="s">
        <v>157</v>
      </c>
      <c r="G132" s="46"/>
      <c r="H132" s="26" t="s">
        <v>643</v>
      </c>
      <c r="I132" s="7" t="s">
        <v>710</v>
      </c>
      <c r="J132" s="8" t="s">
        <v>2353</v>
      </c>
      <c r="K132" s="9" t="s">
        <v>659</v>
      </c>
      <c r="L132" s="270" t="s">
        <v>134</v>
      </c>
      <c r="M132" s="46"/>
    </row>
    <row r="133" spans="1:13" s="3" customFormat="1">
      <c r="A133" s="46"/>
      <c r="B133" s="6" t="s">
        <v>644</v>
      </c>
      <c r="C133" s="7" t="s">
        <v>100</v>
      </c>
      <c r="D133" s="8" t="s">
        <v>1395</v>
      </c>
      <c r="E133" s="9" t="s">
        <v>931</v>
      </c>
      <c r="F133" s="266" t="s">
        <v>408</v>
      </c>
      <c r="G133" s="46"/>
      <c r="H133" s="26" t="s">
        <v>644</v>
      </c>
      <c r="I133" s="7" t="s">
        <v>1346</v>
      </c>
      <c r="J133" s="8" t="s">
        <v>1038</v>
      </c>
      <c r="K133" s="9" t="s">
        <v>932</v>
      </c>
      <c r="L133" s="270" t="s">
        <v>215</v>
      </c>
      <c r="M133" s="46"/>
    </row>
    <row r="134" spans="1:13" s="3" customFormat="1">
      <c r="A134" s="46"/>
      <c r="B134" s="6" t="s">
        <v>645</v>
      </c>
      <c r="C134" s="7" t="s">
        <v>1324</v>
      </c>
      <c r="D134" s="8" t="s">
        <v>2086</v>
      </c>
      <c r="E134" s="9" t="s">
        <v>2056</v>
      </c>
      <c r="F134" s="266" t="s">
        <v>460</v>
      </c>
      <c r="G134" s="46"/>
      <c r="H134" s="26" t="s">
        <v>645</v>
      </c>
      <c r="I134" s="7" t="s">
        <v>818</v>
      </c>
      <c r="J134" s="8" t="s">
        <v>2097</v>
      </c>
      <c r="K134" s="9" t="s">
        <v>753</v>
      </c>
      <c r="L134" s="270" t="s">
        <v>57</v>
      </c>
      <c r="M134" s="46"/>
    </row>
    <row r="135" spans="1:13" s="3" customFormat="1">
      <c r="A135" s="46"/>
      <c r="B135" s="6" t="s">
        <v>648</v>
      </c>
      <c r="C135" s="7" t="s">
        <v>629</v>
      </c>
      <c r="D135" s="8" t="s">
        <v>1740</v>
      </c>
      <c r="E135" s="9" t="s">
        <v>753</v>
      </c>
      <c r="F135" s="266" t="s">
        <v>416</v>
      </c>
      <c r="G135" s="46"/>
      <c r="H135" s="26" t="s">
        <v>648</v>
      </c>
      <c r="I135" s="7" t="s">
        <v>731</v>
      </c>
      <c r="J135" s="8" t="s">
        <v>2098</v>
      </c>
      <c r="K135" s="9" t="s">
        <v>753</v>
      </c>
      <c r="L135" s="270" t="s">
        <v>477</v>
      </c>
      <c r="M135" s="46"/>
    </row>
    <row r="136" spans="1:13" s="3" customFormat="1">
      <c r="A136" s="46"/>
      <c r="B136" s="6" t="s">
        <v>649</v>
      </c>
      <c r="C136" s="7" t="s">
        <v>2444</v>
      </c>
      <c r="D136" s="8" t="s">
        <v>2087</v>
      </c>
      <c r="E136" s="9" t="s">
        <v>753</v>
      </c>
      <c r="F136" s="266" t="s">
        <v>421</v>
      </c>
      <c r="G136" s="46"/>
      <c r="H136" s="26" t="s">
        <v>649</v>
      </c>
      <c r="I136" s="7" t="s">
        <v>889</v>
      </c>
      <c r="J136" s="8" t="s">
        <v>822</v>
      </c>
      <c r="K136" s="9" t="s">
        <v>631</v>
      </c>
      <c r="L136" s="270" t="s">
        <v>2099</v>
      </c>
      <c r="M136" s="46"/>
    </row>
    <row r="137" spans="1:13" s="3" customFormat="1">
      <c r="A137" s="46"/>
      <c r="B137" s="6" t="s">
        <v>650</v>
      </c>
      <c r="C137" s="7" t="s">
        <v>1463</v>
      </c>
      <c r="D137" s="8" t="s">
        <v>2088</v>
      </c>
      <c r="E137" s="9" t="s">
        <v>931</v>
      </c>
      <c r="F137" s="266" t="s">
        <v>472</v>
      </c>
      <c r="G137" s="46"/>
      <c r="H137" s="26" t="s">
        <v>650</v>
      </c>
      <c r="I137" s="7" t="s">
        <v>844</v>
      </c>
      <c r="J137" s="8" t="s">
        <v>2100</v>
      </c>
      <c r="K137" s="9" t="s">
        <v>631</v>
      </c>
      <c r="L137" s="270" t="s">
        <v>435</v>
      </c>
      <c r="M137" s="46"/>
    </row>
    <row r="138" spans="1:13" s="3" customFormat="1">
      <c r="A138" s="46"/>
      <c r="B138" s="6" t="s">
        <v>651</v>
      </c>
      <c r="C138" s="7" t="s">
        <v>1104</v>
      </c>
      <c r="D138" s="8" t="s">
        <v>43</v>
      </c>
      <c r="E138" s="9" t="s">
        <v>737</v>
      </c>
      <c r="F138" s="266" t="s">
        <v>466</v>
      </c>
      <c r="G138" s="46"/>
      <c r="H138" s="26" t="s">
        <v>651</v>
      </c>
      <c r="I138" s="7" t="s">
        <v>2309</v>
      </c>
      <c r="J138" s="8" t="s">
        <v>1183</v>
      </c>
      <c r="K138" s="9" t="s">
        <v>931</v>
      </c>
      <c r="L138" s="270" t="s">
        <v>2101</v>
      </c>
      <c r="M138" s="46"/>
    </row>
    <row r="139" spans="1:13" s="3" customFormat="1">
      <c r="A139" s="46"/>
      <c r="B139" s="6" t="s">
        <v>652</v>
      </c>
      <c r="C139" s="7" t="s">
        <v>974</v>
      </c>
      <c r="D139" s="8" t="s">
        <v>2089</v>
      </c>
      <c r="E139" s="9" t="s">
        <v>931</v>
      </c>
      <c r="F139" s="266" t="s">
        <v>429</v>
      </c>
      <c r="G139" s="46"/>
      <c r="H139" s="26" t="s">
        <v>652</v>
      </c>
      <c r="I139" s="7" t="s">
        <v>1116</v>
      </c>
      <c r="J139" s="8" t="s">
        <v>1470</v>
      </c>
      <c r="K139" s="9" t="s">
        <v>631</v>
      </c>
      <c r="L139" s="270" t="s">
        <v>1750</v>
      </c>
      <c r="M139" s="46"/>
    </row>
    <row r="140" spans="1:13" s="3" customFormat="1" ht="12.75" thickBot="1">
      <c r="A140" s="46"/>
      <c r="B140" s="6" t="s">
        <v>653</v>
      </c>
      <c r="C140" s="52" t="s">
        <v>1324</v>
      </c>
      <c r="D140" s="56" t="s">
        <v>2090</v>
      </c>
      <c r="E140" s="9" t="s">
        <v>753</v>
      </c>
      <c r="F140" s="381" t="s">
        <v>137</v>
      </c>
      <c r="G140" s="46"/>
      <c r="H140" s="26"/>
      <c r="I140" s="52"/>
      <c r="J140" s="56"/>
      <c r="K140" s="54"/>
      <c r="L140" s="270"/>
      <c r="M140" s="46"/>
    </row>
    <row r="141" spans="1:13" s="3" customFormat="1" hidden="1">
      <c r="A141" s="46"/>
      <c r="B141" s="6"/>
      <c r="C141" s="52"/>
      <c r="D141" s="56"/>
      <c r="E141" s="54"/>
      <c r="F141" s="381"/>
      <c r="G141" s="46"/>
      <c r="H141" s="26"/>
      <c r="I141" s="52"/>
      <c r="J141" s="56"/>
      <c r="K141" s="54"/>
      <c r="L141" s="382"/>
      <c r="M141" s="46"/>
    </row>
    <row r="142" spans="1:13" s="3" customFormat="1" hidden="1">
      <c r="A142" s="46"/>
      <c r="B142" s="6"/>
      <c r="C142" s="52"/>
      <c r="D142" s="56"/>
      <c r="E142" s="9"/>
      <c r="F142" s="381"/>
      <c r="G142" s="46"/>
      <c r="H142" s="26"/>
      <c r="I142" s="52"/>
      <c r="J142" s="56"/>
      <c r="K142" s="54"/>
      <c r="L142" s="382"/>
      <c r="M142" s="46"/>
    </row>
    <row r="143" spans="1:13" s="3" customFormat="1" hidden="1">
      <c r="A143" s="46"/>
      <c r="B143" s="6"/>
      <c r="C143" s="52"/>
      <c r="D143" s="56"/>
      <c r="E143" s="9"/>
      <c r="F143" s="381"/>
      <c r="G143" s="46"/>
      <c r="H143" s="26"/>
      <c r="I143" s="52"/>
      <c r="J143" s="56"/>
      <c r="K143" s="9"/>
      <c r="L143" s="382"/>
      <c r="M143" s="46"/>
    </row>
    <row r="144" spans="1:13" s="3" customFormat="1" hidden="1">
      <c r="A144" s="46"/>
      <c r="B144" s="6"/>
      <c r="C144" s="52"/>
      <c r="D144" s="56"/>
      <c r="E144" s="9"/>
      <c r="F144" s="381"/>
      <c r="G144" s="46"/>
      <c r="H144" s="26"/>
      <c r="I144" s="52"/>
      <c r="J144" s="56"/>
      <c r="K144" s="9"/>
      <c r="L144" s="382"/>
      <c r="M144" s="46"/>
    </row>
    <row r="145" spans="1:13" s="3" customFormat="1" hidden="1">
      <c r="A145" s="46"/>
      <c r="B145" s="6"/>
      <c r="C145" s="52"/>
      <c r="D145" s="56"/>
      <c r="E145" s="9"/>
      <c r="F145" s="381"/>
      <c r="G145" s="46"/>
      <c r="H145" s="26"/>
      <c r="I145" s="52"/>
      <c r="J145" s="56"/>
      <c r="K145" s="54"/>
      <c r="L145" s="382"/>
      <c r="M145" s="46"/>
    </row>
    <row r="146" spans="1:13" s="3" customFormat="1" hidden="1">
      <c r="A146" s="46"/>
      <c r="B146" s="6"/>
      <c r="C146" s="52"/>
      <c r="D146" s="56"/>
      <c r="E146" s="9"/>
      <c r="F146" s="381"/>
      <c r="G146" s="46"/>
      <c r="H146" s="26"/>
      <c r="I146" s="52"/>
      <c r="J146" s="56"/>
      <c r="K146" s="54"/>
      <c r="L146" s="382"/>
      <c r="M146" s="46"/>
    </row>
    <row r="147" spans="1:13" s="3" customFormat="1" hidden="1">
      <c r="A147" s="46"/>
      <c r="B147" s="6"/>
      <c r="C147" s="52"/>
      <c r="D147" s="56"/>
      <c r="E147" s="54"/>
      <c r="F147" s="381"/>
      <c r="G147" s="46"/>
      <c r="H147" s="26"/>
      <c r="I147" s="52"/>
      <c r="J147" s="56"/>
      <c r="K147" s="54"/>
      <c r="L147" s="382"/>
      <c r="M147" s="46"/>
    </row>
    <row r="148" spans="1:13" s="3" customFormat="1" hidden="1">
      <c r="A148" s="46"/>
      <c r="B148" s="6"/>
      <c r="C148" s="52"/>
      <c r="D148" s="56"/>
      <c r="E148" s="54"/>
      <c r="F148" s="381"/>
      <c r="G148" s="46"/>
      <c r="H148" s="26"/>
      <c r="I148" s="52"/>
      <c r="J148" s="56"/>
      <c r="K148" s="9"/>
      <c r="L148" s="382"/>
      <c r="M148" s="46"/>
    </row>
    <row r="149" spans="1:13" s="3" customFormat="1" ht="12.75" hidden="1" thickBot="1">
      <c r="A149" s="46"/>
      <c r="B149" s="6"/>
      <c r="C149" s="52"/>
      <c r="D149" s="56"/>
      <c r="E149" s="54"/>
      <c r="F149" s="381"/>
      <c r="G149" s="46"/>
      <c r="H149" s="26"/>
      <c r="I149" s="52"/>
      <c r="J149" s="56"/>
      <c r="K149" s="54"/>
      <c r="L149" s="382"/>
      <c r="M149" s="46"/>
    </row>
    <row r="150" spans="1:13" s="3" customFormat="1" ht="12.75" hidden="1">
      <c r="A150" s="46"/>
      <c r="B150" s="6"/>
      <c r="C150" s="52"/>
      <c r="D150" s="241"/>
      <c r="E150" s="54"/>
      <c r="F150" s="228"/>
      <c r="G150" s="46"/>
      <c r="H150" s="26"/>
      <c r="I150" s="52"/>
      <c r="J150" s="56"/>
      <c r="K150" s="54"/>
      <c r="L150" s="239"/>
      <c r="M150" s="46"/>
    </row>
    <row r="151" spans="1:13" s="3" customFormat="1" ht="12.75" hidden="1">
      <c r="A151" s="46"/>
      <c r="B151" s="6"/>
      <c r="C151" s="52"/>
      <c r="D151" s="241"/>
      <c r="E151" s="54"/>
      <c r="F151" s="228"/>
      <c r="G151" s="46"/>
      <c r="H151" s="26"/>
      <c r="I151" s="52"/>
      <c r="J151" s="56"/>
      <c r="K151" s="9"/>
      <c r="L151" s="239"/>
      <c r="M151" s="46"/>
    </row>
    <row r="152" spans="1:13" s="3" customFormat="1" ht="12.75" hidden="1">
      <c r="A152" s="46"/>
      <c r="B152" s="6"/>
      <c r="C152" s="52"/>
      <c r="D152" s="241"/>
      <c r="E152" s="54"/>
      <c r="F152" s="228"/>
      <c r="G152" s="46"/>
      <c r="H152" s="26"/>
      <c r="I152" s="52"/>
      <c r="J152" s="56"/>
      <c r="K152" s="9"/>
      <c r="L152" s="239"/>
      <c r="M152" s="46"/>
    </row>
    <row r="153" spans="1:13" s="3" customFormat="1" ht="12.75" hidden="1">
      <c r="A153" s="46"/>
      <c r="B153" s="6"/>
      <c r="C153" s="52"/>
      <c r="D153" s="241"/>
      <c r="E153" s="54"/>
      <c r="F153" s="228"/>
      <c r="G153" s="46"/>
      <c r="H153" s="26"/>
      <c r="I153" s="52"/>
      <c r="J153" s="56"/>
      <c r="K153" s="54"/>
      <c r="L153" s="239"/>
      <c r="M153" s="46"/>
    </row>
    <row r="154" spans="1:13" s="3" customFormat="1" ht="12.75" hidden="1">
      <c r="A154" s="46"/>
      <c r="B154" s="6"/>
      <c r="C154" s="52"/>
      <c r="D154" s="241"/>
      <c r="E154" s="54"/>
      <c r="F154" s="228"/>
      <c r="G154" s="46"/>
      <c r="H154" s="26"/>
      <c r="I154" s="52"/>
      <c r="J154" s="56"/>
      <c r="K154" s="9"/>
      <c r="L154" s="239"/>
      <c r="M154" s="46"/>
    </row>
    <row r="155" spans="1:13" s="3" customFormat="1" ht="12.75" hidden="1">
      <c r="A155" s="46"/>
      <c r="B155" s="6"/>
      <c r="C155" s="52"/>
      <c r="D155" s="241"/>
      <c r="E155" s="54"/>
      <c r="F155" s="228"/>
      <c r="G155" s="46"/>
      <c r="H155" s="26"/>
      <c r="I155" s="52"/>
      <c r="J155" s="56"/>
      <c r="K155" s="9"/>
      <c r="L155" s="239"/>
      <c r="M155" s="46"/>
    </row>
    <row r="156" spans="1:13" s="3" customFormat="1" ht="12.75" hidden="1">
      <c r="A156" s="46"/>
      <c r="B156" s="6"/>
      <c r="C156" s="52"/>
      <c r="D156" s="241"/>
      <c r="E156" s="54"/>
      <c r="F156" s="228"/>
      <c r="G156" s="46"/>
      <c r="H156" s="26"/>
      <c r="I156" s="52"/>
      <c r="J156" s="56"/>
      <c r="K156" s="54"/>
      <c r="L156" s="239"/>
      <c r="M156" s="46"/>
    </row>
    <row r="157" spans="1:13" s="3" customFormat="1" ht="12.75" hidden="1">
      <c r="A157" s="46"/>
      <c r="B157" s="6"/>
      <c r="C157" s="52"/>
      <c r="D157" s="241"/>
      <c r="E157" s="54"/>
      <c r="F157" s="228"/>
      <c r="G157" s="46"/>
      <c r="H157" s="26"/>
      <c r="I157" s="52"/>
      <c r="J157" s="56"/>
      <c r="K157" s="54"/>
      <c r="L157" s="239"/>
      <c r="M157" s="46"/>
    </row>
    <row r="158" spans="1:13" s="3" customFormat="1" ht="12.75" hidden="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893" t="s">
        <v>771</v>
      </c>
      <c r="C161" s="893"/>
      <c r="D161" s="35"/>
      <c r="E161" s="193" t="s">
        <v>715</v>
      </c>
      <c r="F161" s="902" t="s">
        <v>1650</v>
      </c>
      <c r="G161" s="902"/>
      <c r="H161" s="902"/>
      <c r="I161" s="902"/>
      <c r="J161" s="35"/>
      <c r="K161" s="893" t="s">
        <v>900</v>
      </c>
      <c r="L161" s="893"/>
      <c r="M161" s="35"/>
    </row>
    <row r="162" spans="1:13" ht="5.25" customHeight="1" thickTop="1" thickBot="1">
      <c r="A162" s="35"/>
      <c r="B162" s="894" t="s">
        <v>623</v>
      </c>
      <c r="C162" s="895"/>
      <c r="D162" s="43"/>
      <c r="E162" s="44"/>
      <c r="F162" s="44"/>
      <c r="G162" s="35"/>
      <c r="H162" s="898" t="s">
        <v>654</v>
      </c>
      <c r="I162" s="899"/>
      <c r="J162" s="45"/>
      <c r="K162" s="45"/>
      <c r="L162" s="45"/>
      <c r="M162" s="35"/>
    </row>
    <row r="163" spans="1:13" s="3" customFormat="1" ht="16.5" thickTop="1" thickBot="1">
      <c r="A163" s="46"/>
      <c r="B163" s="896"/>
      <c r="C163" s="897"/>
      <c r="D163" s="14"/>
      <c r="E163" s="12" t="s">
        <v>647</v>
      </c>
      <c r="F163" s="13">
        <f>COUNTA(D165:D186)</f>
        <v>10</v>
      </c>
      <c r="G163" s="46"/>
      <c r="H163" s="900"/>
      <c r="I163" s="901"/>
      <c r="J163" s="32"/>
      <c r="K163" s="33" t="s">
        <v>647</v>
      </c>
      <c r="L163" s="34">
        <f>COUNTA(J165:J186)</f>
        <v>17</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1358</v>
      </c>
      <c r="D165" s="84" t="s">
        <v>450</v>
      </c>
      <c r="E165" s="85" t="s">
        <v>753</v>
      </c>
      <c r="F165" s="263" t="s">
        <v>462</v>
      </c>
      <c r="G165" s="46"/>
      <c r="H165" s="100" t="s">
        <v>632</v>
      </c>
      <c r="I165" s="83" t="s">
        <v>666</v>
      </c>
      <c r="J165" s="84" t="s">
        <v>2406</v>
      </c>
      <c r="K165" s="85" t="s">
        <v>753</v>
      </c>
      <c r="L165" s="267" t="s">
        <v>2108</v>
      </c>
      <c r="M165" s="46"/>
    </row>
    <row r="166" spans="1:13" s="3" customFormat="1">
      <c r="A166" s="46"/>
      <c r="B166" s="87" t="s">
        <v>633</v>
      </c>
      <c r="C166" s="88" t="s">
        <v>2102</v>
      </c>
      <c r="D166" s="89" t="s">
        <v>2103</v>
      </c>
      <c r="E166" s="90" t="s">
        <v>2056</v>
      </c>
      <c r="F166" s="264" t="s">
        <v>421</v>
      </c>
      <c r="G166" s="46"/>
      <c r="H166" s="102" t="s">
        <v>633</v>
      </c>
      <c r="I166" s="88" t="s">
        <v>731</v>
      </c>
      <c r="J166" s="89" t="s">
        <v>2109</v>
      </c>
      <c r="K166" s="90" t="s">
        <v>753</v>
      </c>
      <c r="L166" s="268" t="s">
        <v>2110</v>
      </c>
      <c r="M166" s="46"/>
    </row>
    <row r="167" spans="1:13" s="3" customFormat="1">
      <c r="A167" s="46"/>
      <c r="B167" s="92" t="s">
        <v>634</v>
      </c>
      <c r="C167" s="93" t="s">
        <v>1319</v>
      </c>
      <c r="D167" s="94" t="s">
        <v>1401</v>
      </c>
      <c r="E167" s="95" t="s">
        <v>753</v>
      </c>
      <c r="F167" s="265" t="s">
        <v>1745</v>
      </c>
      <c r="G167" s="46"/>
      <c r="H167" s="104" t="s">
        <v>634</v>
      </c>
      <c r="I167" s="93" t="s">
        <v>1117</v>
      </c>
      <c r="J167" s="94" t="s">
        <v>114</v>
      </c>
      <c r="K167" s="95" t="s">
        <v>931</v>
      </c>
      <c r="L167" s="269" t="s">
        <v>1794</v>
      </c>
      <c r="M167" s="46"/>
    </row>
    <row r="168" spans="1:13" s="3" customFormat="1">
      <c r="A168" s="46"/>
      <c r="B168" s="6" t="s">
        <v>635</v>
      </c>
      <c r="C168" s="7" t="s">
        <v>1558</v>
      </c>
      <c r="D168" s="8" t="s">
        <v>1173</v>
      </c>
      <c r="E168" s="9" t="s">
        <v>931</v>
      </c>
      <c r="F168" s="266" t="s">
        <v>199</v>
      </c>
      <c r="G168" s="46"/>
      <c r="H168" s="26" t="s">
        <v>635</v>
      </c>
      <c r="I168" s="7" t="s">
        <v>785</v>
      </c>
      <c r="J168" s="8" t="s">
        <v>1328</v>
      </c>
      <c r="K168" s="9" t="s">
        <v>663</v>
      </c>
      <c r="L168" s="270" t="s">
        <v>2111</v>
      </c>
      <c r="M168" s="46"/>
    </row>
    <row r="169" spans="1:13" s="3" customFormat="1">
      <c r="A169" s="46"/>
      <c r="B169" s="6" t="s">
        <v>636</v>
      </c>
      <c r="C169" s="7" t="s">
        <v>2104</v>
      </c>
      <c r="D169" s="8" t="s">
        <v>2105</v>
      </c>
      <c r="E169" s="9" t="s">
        <v>753</v>
      </c>
      <c r="F169" s="266" t="s">
        <v>2494</v>
      </c>
      <c r="G169" s="46"/>
      <c r="H169" s="26" t="s">
        <v>636</v>
      </c>
      <c r="I169" s="7" t="s">
        <v>1116</v>
      </c>
      <c r="J169" s="8" t="s">
        <v>210</v>
      </c>
      <c r="K169" s="9" t="s">
        <v>753</v>
      </c>
      <c r="L169" s="270" t="s">
        <v>2112</v>
      </c>
      <c r="M169" s="46"/>
    </row>
    <row r="170" spans="1:13" s="3" customFormat="1">
      <c r="A170" s="46"/>
      <c r="B170" s="6" t="s">
        <v>637</v>
      </c>
      <c r="C170" s="7" t="s">
        <v>692</v>
      </c>
      <c r="D170" s="8" t="s">
        <v>994</v>
      </c>
      <c r="E170" s="9" t="s">
        <v>931</v>
      </c>
      <c r="F170" s="266" t="s">
        <v>484</v>
      </c>
      <c r="G170" s="46"/>
      <c r="H170" s="26" t="s">
        <v>637</v>
      </c>
      <c r="I170" s="7" t="s">
        <v>785</v>
      </c>
      <c r="J170" s="8" t="s">
        <v>2406</v>
      </c>
      <c r="K170" s="9" t="s">
        <v>753</v>
      </c>
      <c r="L170" s="270" t="s">
        <v>2113</v>
      </c>
      <c r="M170" s="46"/>
    </row>
    <row r="171" spans="1:13" s="3" customFormat="1">
      <c r="A171" s="46"/>
      <c r="B171" s="6" t="s">
        <v>638</v>
      </c>
      <c r="C171" s="7" t="s">
        <v>1095</v>
      </c>
      <c r="D171" s="8" t="s">
        <v>1198</v>
      </c>
      <c r="E171" s="9" t="s">
        <v>931</v>
      </c>
      <c r="F171" s="266" t="s">
        <v>429</v>
      </c>
      <c r="G171" s="46"/>
      <c r="H171" s="26" t="s">
        <v>638</v>
      </c>
      <c r="I171" s="7" t="s">
        <v>666</v>
      </c>
      <c r="J171" s="8" t="s">
        <v>2114</v>
      </c>
      <c r="K171" s="9" t="s">
        <v>665</v>
      </c>
      <c r="L171" s="270" t="s">
        <v>2115</v>
      </c>
      <c r="M171" s="46"/>
    </row>
    <row r="172" spans="1:13" s="3" customFormat="1">
      <c r="A172" s="46"/>
      <c r="B172" s="6" t="s">
        <v>639</v>
      </c>
      <c r="C172" s="7" t="s">
        <v>398</v>
      </c>
      <c r="D172" s="8" t="s">
        <v>1198</v>
      </c>
      <c r="E172" s="9" t="s">
        <v>931</v>
      </c>
      <c r="F172" s="266" t="s">
        <v>215</v>
      </c>
      <c r="G172" s="46"/>
      <c r="H172" s="26" t="s">
        <v>639</v>
      </c>
      <c r="I172" s="7" t="s">
        <v>1116</v>
      </c>
      <c r="J172" s="8" t="s">
        <v>1500</v>
      </c>
      <c r="K172" s="9" t="s">
        <v>753</v>
      </c>
      <c r="L172" s="270" t="s">
        <v>2116</v>
      </c>
      <c r="M172" s="46"/>
    </row>
    <row r="173" spans="1:13" s="3" customFormat="1">
      <c r="A173" s="46"/>
      <c r="B173" s="6" t="s">
        <v>640</v>
      </c>
      <c r="C173" s="7" t="s">
        <v>2106</v>
      </c>
      <c r="D173" s="8" t="s">
        <v>2107</v>
      </c>
      <c r="E173" s="9" t="s">
        <v>931</v>
      </c>
      <c r="F173" s="266" t="s">
        <v>477</v>
      </c>
      <c r="G173" s="46"/>
      <c r="H173" s="26" t="s">
        <v>640</v>
      </c>
      <c r="I173" s="7" t="s">
        <v>731</v>
      </c>
      <c r="J173" s="8" t="s">
        <v>705</v>
      </c>
      <c r="K173" s="9" t="s">
        <v>663</v>
      </c>
      <c r="L173" s="270" t="s">
        <v>2117</v>
      </c>
      <c r="M173" s="46"/>
    </row>
    <row r="174" spans="1:13" s="3" customFormat="1">
      <c r="A174" s="46"/>
      <c r="B174" s="6" t="s">
        <v>641</v>
      </c>
      <c r="C174" s="7" t="s">
        <v>696</v>
      </c>
      <c r="D174" s="8" t="s">
        <v>760</v>
      </c>
      <c r="E174" s="9" t="s">
        <v>802</v>
      </c>
      <c r="F174" s="266" t="s">
        <v>438</v>
      </c>
      <c r="G174" s="46"/>
      <c r="H174" s="26" t="s">
        <v>641</v>
      </c>
      <c r="I174" s="7" t="s">
        <v>673</v>
      </c>
      <c r="J174" s="8" t="s">
        <v>1504</v>
      </c>
      <c r="K174" s="9" t="s">
        <v>753</v>
      </c>
      <c r="L174" s="270" t="s">
        <v>2118</v>
      </c>
      <c r="M174" s="46"/>
    </row>
    <row r="175" spans="1:13" s="3" customFormat="1">
      <c r="A175" s="46"/>
      <c r="B175" s="6"/>
      <c r="C175" s="7"/>
      <c r="D175" s="8"/>
      <c r="E175" s="9"/>
      <c r="F175" s="266"/>
      <c r="G175" s="46"/>
      <c r="H175" s="26" t="s">
        <v>642</v>
      </c>
      <c r="I175" s="7" t="s">
        <v>673</v>
      </c>
      <c r="J175" s="8" t="s">
        <v>813</v>
      </c>
      <c r="K175" s="9" t="s">
        <v>663</v>
      </c>
      <c r="L175" s="270" t="s">
        <v>2119</v>
      </c>
      <c r="M175" s="46"/>
    </row>
    <row r="176" spans="1:13" s="3" customFormat="1" ht="12" customHeight="1">
      <c r="A176" s="46"/>
      <c r="B176" s="6"/>
      <c r="C176" s="7"/>
      <c r="D176" s="8"/>
      <c r="E176" s="9"/>
      <c r="F176" s="266"/>
      <c r="G176" s="46"/>
      <c r="H176" s="26" t="s">
        <v>643</v>
      </c>
      <c r="I176" s="7" t="s">
        <v>1507</v>
      </c>
      <c r="J176" s="8" t="s">
        <v>1717</v>
      </c>
      <c r="K176" s="9" t="s">
        <v>931</v>
      </c>
      <c r="L176" s="270" t="s">
        <v>2120</v>
      </c>
      <c r="M176" s="46"/>
    </row>
    <row r="177" spans="1:13" s="3" customFormat="1">
      <c r="A177" s="46"/>
      <c r="B177" s="6"/>
      <c r="C177" s="7"/>
      <c r="D177" s="8"/>
      <c r="E177" s="9"/>
      <c r="F177" s="266"/>
      <c r="G177" s="46"/>
      <c r="H177" s="26" t="s">
        <v>644</v>
      </c>
      <c r="I177" s="7" t="s">
        <v>669</v>
      </c>
      <c r="J177" s="8" t="s">
        <v>1413</v>
      </c>
      <c r="K177" s="9" t="s">
        <v>631</v>
      </c>
      <c r="L177" s="270" t="s">
        <v>2121</v>
      </c>
      <c r="M177" s="46"/>
    </row>
    <row r="178" spans="1:13" s="3" customFormat="1">
      <c r="A178" s="46"/>
      <c r="B178" s="6"/>
      <c r="C178" s="7"/>
      <c r="D178" s="8"/>
      <c r="E178" s="9"/>
      <c r="F178" s="266"/>
      <c r="G178" s="46"/>
      <c r="H178" s="26" t="s">
        <v>645</v>
      </c>
      <c r="I178" s="7" t="s">
        <v>2051</v>
      </c>
      <c r="J178" s="8" t="s">
        <v>1070</v>
      </c>
      <c r="K178" s="9" t="s">
        <v>753</v>
      </c>
      <c r="L178" s="270" t="s">
        <v>2122</v>
      </c>
      <c r="M178" s="46"/>
    </row>
    <row r="179" spans="1:13" s="3" customFormat="1">
      <c r="A179" s="46"/>
      <c r="B179" s="6"/>
      <c r="C179" s="7"/>
      <c r="D179" s="8"/>
      <c r="E179" s="9"/>
      <c r="F179" s="266"/>
      <c r="G179" s="46"/>
      <c r="H179" s="26" t="s">
        <v>648</v>
      </c>
      <c r="I179" s="7" t="s">
        <v>669</v>
      </c>
      <c r="J179" s="8" t="s">
        <v>1120</v>
      </c>
      <c r="K179" s="9" t="s">
        <v>631</v>
      </c>
      <c r="L179" s="270" t="s">
        <v>2123</v>
      </c>
      <c r="M179" s="46"/>
    </row>
    <row r="180" spans="1:13" s="3" customFormat="1" ht="12.75">
      <c r="A180" s="46"/>
      <c r="B180" s="6"/>
      <c r="C180" s="7"/>
      <c r="D180" s="402"/>
      <c r="E180" s="9"/>
      <c r="F180" s="266"/>
      <c r="G180" s="46"/>
      <c r="H180" s="26" t="s">
        <v>649</v>
      </c>
      <c r="I180" s="7" t="s">
        <v>866</v>
      </c>
      <c r="J180" s="8" t="s">
        <v>1070</v>
      </c>
      <c r="K180" s="9" t="s">
        <v>753</v>
      </c>
      <c r="L180" s="270" t="s">
        <v>2124</v>
      </c>
      <c r="M180" s="46"/>
    </row>
    <row r="181" spans="1:13" s="3" customFormat="1" ht="13.5" thickBot="1">
      <c r="A181" s="46"/>
      <c r="B181" s="6"/>
      <c r="C181" s="7"/>
      <c r="D181" s="402"/>
      <c r="E181" s="9"/>
      <c r="F181" s="266"/>
      <c r="G181" s="46"/>
      <c r="H181" s="26" t="s">
        <v>650</v>
      </c>
      <c r="I181" s="7" t="s">
        <v>478</v>
      </c>
      <c r="J181" s="8" t="s">
        <v>1265</v>
      </c>
      <c r="K181" s="9" t="s">
        <v>753</v>
      </c>
      <c r="L181" s="270" t="s">
        <v>2125</v>
      </c>
      <c r="M181" s="46"/>
    </row>
    <row r="182" spans="1:13" s="3" customFormat="1" ht="12.75" hidden="1">
      <c r="A182" s="46"/>
      <c r="B182" s="6"/>
      <c r="C182" s="7"/>
      <c r="D182" s="402"/>
      <c r="E182" s="9"/>
      <c r="F182" s="266"/>
      <c r="G182" s="46"/>
      <c r="H182" s="26"/>
      <c r="I182" s="7"/>
      <c r="J182" s="7"/>
      <c r="K182" s="9"/>
      <c r="L182" s="270"/>
      <c r="M182" s="46"/>
    </row>
    <row r="183" spans="1:13" s="3" customFormat="1" ht="12.75" hidden="1">
      <c r="A183" s="46"/>
      <c r="B183" s="6"/>
      <c r="C183" s="7"/>
      <c r="D183" s="402"/>
      <c r="E183" s="9"/>
      <c r="F183" s="266"/>
      <c r="G183" s="46"/>
      <c r="H183" s="26"/>
      <c r="I183" s="7"/>
      <c r="J183" s="7"/>
      <c r="K183" s="9"/>
      <c r="L183" s="270"/>
      <c r="M183" s="46"/>
    </row>
    <row r="184" spans="1:13" s="3" customFormat="1" ht="13.5" hidden="1" thickBot="1">
      <c r="A184" s="46"/>
      <c r="B184" s="6"/>
      <c r="C184" s="7"/>
      <c r="D184" s="402"/>
      <c r="E184" s="9"/>
      <c r="F184" s="266"/>
      <c r="G184" s="46"/>
      <c r="H184" s="26"/>
      <c r="I184" s="7"/>
      <c r="J184" s="7"/>
      <c r="K184" s="9"/>
      <c r="L184" s="270"/>
      <c r="M184" s="46"/>
    </row>
    <row r="185" spans="1:13" s="3" customFormat="1" ht="12.75" hidden="1">
      <c r="A185" s="46"/>
      <c r="B185" s="6"/>
      <c r="C185" s="7"/>
      <c r="D185" s="21"/>
      <c r="E185" s="9"/>
      <c r="F185" s="226"/>
      <c r="G185" s="46"/>
      <c r="H185" s="26"/>
      <c r="I185" s="7"/>
      <c r="J185" s="7"/>
      <c r="K185" s="9"/>
      <c r="L185" s="237"/>
      <c r="M185" s="46"/>
    </row>
    <row r="186" spans="1:13" s="3" customFormat="1" ht="13.5" hidden="1" thickBot="1">
      <c r="A186" s="46"/>
      <c r="B186" s="19"/>
      <c r="C186" s="10"/>
      <c r="D186" s="22"/>
      <c r="E186" s="11"/>
      <c r="F186" s="227"/>
      <c r="G186" s="46"/>
      <c r="H186" s="28"/>
      <c r="I186" s="29"/>
      <c r="J186" s="29"/>
      <c r="K186" s="30"/>
      <c r="L186" s="238"/>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893" t="s">
        <v>5</v>
      </c>
      <c r="C188" s="893"/>
      <c r="D188" s="35"/>
      <c r="E188" s="193" t="s">
        <v>900</v>
      </c>
      <c r="F188" s="902" t="s">
        <v>717</v>
      </c>
      <c r="G188" s="902"/>
      <c r="H188" s="902"/>
      <c r="I188" s="902"/>
      <c r="J188" s="35"/>
      <c r="K188" s="893" t="s">
        <v>727</v>
      </c>
      <c r="L188" s="893"/>
      <c r="M188" s="35"/>
    </row>
    <row r="189" spans="1:13" ht="5.25" customHeight="1" thickTop="1" thickBot="1">
      <c r="B189" s="894" t="s">
        <v>1624</v>
      </c>
      <c r="C189" s="895"/>
      <c r="D189" s="43"/>
      <c r="E189" s="44"/>
      <c r="F189" s="44"/>
      <c r="G189" s="35"/>
      <c r="H189" s="898" t="s">
        <v>1625</v>
      </c>
      <c r="I189" s="899"/>
      <c r="J189" s="45"/>
      <c r="K189" s="45"/>
      <c r="L189" s="45"/>
      <c r="M189" s="35"/>
    </row>
    <row r="190" spans="1:13" ht="16.5" thickTop="1" thickBot="1">
      <c r="B190" s="896"/>
      <c r="C190" s="897"/>
      <c r="D190" s="14"/>
      <c r="E190" s="12" t="s">
        <v>647</v>
      </c>
      <c r="F190" s="13">
        <f>COUNTA(D192:D211)</f>
        <v>3</v>
      </c>
      <c r="G190" s="46"/>
      <c r="H190" s="900"/>
      <c r="I190" s="901"/>
      <c r="J190" s="32"/>
      <c r="K190" s="33" t="s">
        <v>647</v>
      </c>
      <c r="L190" s="34">
        <f>COUNTA(J192:J211)</f>
        <v>8</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696</v>
      </c>
      <c r="D192" s="84" t="s">
        <v>1484</v>
      </c>
      <c r="E192" s="85" t="s">
        <v>753</v>
      </c>
      <c r="F192" s="263" t="s">
        <v>1811</v>
      </c>
      <c r="G192" s="46"/>
      <c r="H192" s="100" t="s">
        <v>632</v>
      </c>
      <c r="I192" s="83" t="s">
        <v>710</v>
      </c>
      <c r="J192" s="84" t="s">
        <v>1789</v>
      </c>
      <c r="K192" s="85" t="s">
        <v>1598</v>
      </c>
      <c r="L192" s="267" t="s">
        <v>2128</v>
      </c>
      <c r="M192" s="35"/>
    </row>
    <row r="193" spans="2:13">
      <c r="B193" s="87" t="s">
        <v>633</v>
      </c>
      <c r="C193" s="88" t="s">
        <v>485</v>
      </c>
      <c r="D193" s="89" t="s">
        <v>486</v>
      </c>
      <c r="E193" s="90" t="s">
        <v>753</v>
      </c>
      <c r="F193" s="264" t="s">
        <v>2126</v>
      </c>
      <c r="G193" s="46"/>
      <c r="H193" s="102" t="s">
        <v>633</v>
      </c>
      <c r="I193" s="88" t="s">
        <v>744</v>
      </c>
      <c r="J193" s="89" t="s">
        <v>2077</v>
      </c>
      <c r="K193" s="90" t="s">
        <v>2188</v>
      </c>
      <c r="L193" s="268" t="s">
        <v>2129</v>
      </c>
      <c r="M193" s="35"/>
    </row>
    <row r="194" spans="2:13">
      <c r="B194" s="92" t="s">
        <v>634</v>
      </c>
      <c r="C194" s="93" t="s">
        <v>978</v>
      </c>
      <c r="D194" s="94" t="s">
        <v>1072</v>
      </c>
      <c r="E194" s="95" t="s">
        <v>2056</v>
      </c>
      <c r="F194" s="265" t="s">
        <v>2127</v>
      </c>
      <c r="G194" s="46"/>
      <c r="H194" s="104" t="s">
        <v>634</v>
      </c>
      <c r="I194" s="93" t="s">
        <v>818</v>
      </c>
      <c r="J194" s="94" t="s">
        <v>182</v>
      </c>
      <c r="K194" s="95" t="s">
        <v>753</v>
      </c>
      <c r="L194" s="269" t="s">
        <v>2130</v>
      </c>
      <c r="M194" s="35"/>
    </row>
    <row r="195" spans="2:13" ht="12.75">
      <c r="B195" s="6"/>
      <c r="C195" s="7"/>
      <c r="D195" s="20"/>
      <c r="E195" s="9"/>
      <c r="F195" s="266"/>
      <c r="G195" s="46"/>
      <c r="H195" s="26" t="s">
        <v>635</v>
      </c>
      <c r="I195" s="7" t="s">
        <v>669</v>
      </c>
      <c r="J195" s="8" t="s">
        <v>1306</v>
      </c>
      <c r="K195" s="9" t="s">
        <v>1675</v>
      </c>
      <c r="L195" s="270" t="s">
        <v>528</v>
      </c>
      <c r="M195" s="35"/>
    </row>
    <row r="196" spans="2:13" ht="12.75">
      <c r="B196" s="6"/>
      <c r="C196" s="7"/>
      <c r="D196" s="20"/>
      <c r="E196" s="9"/>
      <c r="F196" s="266"/>
      <c r="G196" s="46"/>
      <c r="H196" s="26" t="s">
        <v>636</v>
      </c>
      <c r="I196" s="7" t="s">
        <v>669</v>
      </c>
      <c r="J196" s="8" t="s">
        <v>2131</v>
      </c>
      <c r="K196" s="9" t="s">
        <v>753</v>
      </c>
      <c r="L196" s="270" t="s">
        <v>2132</v>
      </c>
      <c r="M196" s="35"/>
    </row>
    <row r="197" spans="2:13" ht="12.75">
      <c r="B197" s="6"/>
      <c r="C197" s="7"/>
      <c r="D197" s="20"/>
      <c r="E197" s="9"/>
      <c r="F197" s="266"/>
      <c r="G197" s="46"/>
      <c r="H197" s="26" t="s">
        <v>637</v>
      </c>
      <c r="I197" s="7" t="s">
        <v>742</v>
      </c>
      <c r="J197" s="8" t="s">
        <v>179</v>
      </c>
      <c r="K197" s="9" t="s">
        <v>663</v>
      </c>
      <c r="L197" s="270" t="s">
        <v>2133</v>
      </c>
      <c r="M197" s="35"/>
    </row>
    <row r="198" spans="2:13" ht="12.75">
      <c r="B198" s="6"/>
      <c r="C198" s="7"/>
      <c r="D198" s="20"/>
      <c r="E198" s="9"/>
      <c r="F198" s="266"/>
      <c r="G198" s="46"/>
      <c r="H198" s="26" t="s">
        <v>638</v>
      </c>
      <c r="I198" s="7" t="s">
        <v>669</v>
      </c>
      <c r="J198" s="8" t="s">
        <v>302</v>
      </c>
      <c r="K198" s="9" t="s">
        <v>753</v>
      </c>
      <c r="L198" s="270" t="s">
        <v>2134</v>
      </c>
      <c r="M198" s="35"/>
    </row>
    <row r="199" spans="2:13" ht="13.5" thickBot="1">
      <c r="B199" s="6"/>
      <c r="C199" s="7"/>
      <c r="D199" s="20"/>
      <c r="E199" s="9"/>
      <c r="F199" s="266"/>
      <c r="G199" s="46"/>
      <c r="H199" s="26" t="s">
        <v>639</v>
      </c>
      <c r="I199" s="7" t="s">
        <v>701</v>
      </c>
      <c r="J199" s="8" t="s">
        <v>2507</v>
      </c>
      <c r="K199" s="9" t="s">
        <v>753</v>
      </c>
      <c r="L199" s="270" t="s">
        <v>530</v>
      </c>
      <c r="M199" s="35"/>
    </row>
    <row r="200" spans="2:13" ht="12.75" hidden="1">
      <c r="B200" s="6"/>
      <c r="C200" s="7"/>
      <c r="D200" s="20"/>
      <c r="E200" s="9"/>
      <c r="F200" s="266"/>
      <c r="G200" s="46"/>
      <c r="H200" s="26"/>
      <c r="I200" s="7"/>
      <c r="J200" s="8"/>
      <c r="K200" s="9"/>
      <c r="L200" s="270"/>
      <c r="M200" s="35"/>
    </row>
    <row r="201" spans="2:13" ht="12.75" hidden="1">
      <c r="B201" s="6"/>
      <c r="C201" s="7"/>
      <c r="D201" s="20"/>
      <c r="E201" s="9"/>
      <c r="F201" s="266"/>
      <c r="G201" s="46"/>
      <c r="H201" s="26"/>
      <c r="I201" s="7"/>
      <c r="J201" s="8"/>
      <c r="K201" s="9"/>
      <c r="L201" s="270"/>
      <c r="M201" s="35"/>
    </row>
    <row r="202" spans="2:13" ht="12.75" hidden="1">
      <c r="B202" s="6"/>
      <c r="C202" s="7"/>
      <c r="D202" s="20"/>
      <c r="E202" s="9"/>
      <c r="F202" s="266"/>
      <c r="G202" s="46"/>
      <c r="H202" s="26"/>
      <c r="I202" s="7"/>
      <c r="J202" s="8"/>
      <c r="K202" s="9"/>
      <c r="L202" s="270"/>
      <c r="M202" s="35"/>
    </row>
    <row r="203" spans="2:13" ht="13.5" hidden="1" thickBot="1">
      <c r="B203" s="6"/>
      <c r="C203" s="7"/>
      <c r="D203" s="20"/>
      <c r="E203" s="9"/>
      <c r="F203" s="266"/>
      <c r="G203" s="46"/>
      <c r="H203" s="26"/>
      <c r="I203" s="7"/>
      <c r="J203" s="8"/>
      <c r="K203" s="9"/>
      <c r="L203" s="270"/>
      <c r="M203" s="35"/>
    </row>
    <row r="204" spans="2:13" ht="13.5" hidden="1" customHeight="1">
      <c r="B204" s="6"/>
      <c r="C204" s="7"/>
      <c r="D204" s="20"/>
      <c r="E204" s="9"/>
      <c r="F204" s="226"/>
      <c r="G204" s="46"/>
      <c r="H204" s="26"/>
      <c r="I204" s="7"/>
      <c r="J204" s="8"/>
      <c r="K204" s="9"/>
      <c r="L204" s="237"/>
      <c r="M204" s="35"/>
    </row>
    <row r="205" spans="2:13" ht="12.75" hidden="1">
      <c r="B205" s="6"/>
      <c r="C205" s="7"/>
      <c r="D205" s="20"/>
      <c r="E205" s="9"/>
      <c r="F205" s="226"/>
      <c r="G205" s="46"/>
      <c r="H205" s="26"/>
      <c r="I205" s="7"/>
      <c r="J205" s="8"/>
      <c r="K205" s="9"/>
      <c r="L205" s="237"/>
      <c r="M205" s="35"/>
    </row>
    <row r="206" spans="2:13" ht="12.75" hidden="1">
      <c r="B206" s="6"/>
      <c r="C206" s="7"/>
      <c r="D206" s="21"/>
      <c r="E206" s="9"/>
      <c r="F206" s="226"/>
      <c r="G206" s="46"/>
      <c r="H206" s="26"/>
      <c r="I206" s="7"/>
      <c r="J206" s="7"/>
      <c r="K206" s="9"/>
      <c r="L206" s="237"/>
      <c r="M206" s="35"/>
    </row>
    <row r="207" spans="2:13" ht="12.75" hidden="1">
      <c r="B207" s="6"/>
      <c r="C207" s="7"/>
      <c r="D207" s="21"/>
      <c r="E207" s="9"/>
      <c r="F207" s="226"/>
      <c r="G207" s="46"/>
      <c r="H207" s="26"/>
      <c r="I207" s="7"/>
      <c r="J207" s="7"/>
      <c r="K207" s="9"/>
      <c r="L207" s="237"/>
      <c r="M207" s="35"/>
    </row>
    <row r="208" spans="2:13" ht="12.75" hidden="1">
      <c r="B208" s="6"/>
      <c r="C208" s="7"/>
      <c r="D208" s="21"/>
      <c r="E208" s="9"/>
      <c r="F208" s="226"/>
      <c r="G208" s="46"/>
      <c r="H208" s="26"/>
      <c r="I208" s="7"/>
      <c r="J208" s="7"/>
      <c r="K208" s="9"/>
      <c r="L208" s="237"/>
      <c r="M208" s="35"/>
    </row>
    <row r="209" spans="1:13" ht="12.75" hidden="1">
      <c r="B209" s="6"/>
      <c r="C209" s="7"/>
      <c r="D209" s="21"/>
      <c r="E209" s="9"/>
      <c r="F209" s="226"/>
      <c r="G209" s="46"/>
      <c r="H209" s="26"/>
      <c r="I209" s="7"/>
      <c r="J209" s="7"/>
      <c r="K209" s="9"/>
      <c r="L209" s="237"/>
      <c r="M209" s="35"/>
    </row>
    <row r="210" spans="1:13" ht="12.75" hidden="1">
      <c r="B210" s="6"/>
      <c r="C210" s="7"/>
      <c r="D210" s="21"/>
      <c r="E210" s="9"/>
      <c r="F210" s="226"/>
      <c r="G210" s="46"/>
      <c r="H210" s="26"/>
      <c r="I210" s="7"/>
      <c r="J210" s="7"/>
      <c r="K210" s="9"/>
      <c r="L210" s="237"/>
      <c r="M210" s="35"/>
    </row>
    <row r="211" spans="1:13" ht="13.5" hidden="1" thickBot="1">
      <c r="B211" s="19"/>
      <c r="C211" s="10"/>
      <c r="D211" s="22"/>
      <c r="E211" s="11"/>
      <c r="F211" s="227"/>
      <c r="G211" s="46"/>
      <c r="H211" s="28"/>
      <c r="I211" s="29"/>
      <c r="J211" s="29"/>
      <c r="K211" s="30"/>
      <c r="L211" s="238"/>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893" t="s">
        <v>772</v>
      </c>
      <c r="C213" s="893"/>
      <c r="D213" s="35"/>
      <c r="E213" s="193" t="s">
        <v>727</v>
      </c>
      <c r="F213" s="902" t="s">
        <v>1651</v>
      </c>
      <c r="G213" s="902"/>
      <c r="H213" s="902"/>
      <c r="I213" s="902"/>
      <c r="J213" s="35"/>
      <c r="K213" s="893" t="s">
        <v>727</v>
      </c>
      <c r="L213" s="893"/>
      <c r="M213" s="46"/>
    </row>
    <row r="214" spans="1:13" s="3" customFormat="1" ht="5.25" customHeight="1" thickTop="1" thickBot="1">
      <c r="A214" s="35"/>
      <c r="B214" s="894" t="s">
        <v>718</v>
      </c>
      <c r="C214" s="895"/>
      <c r="D214" s="43"/>
      <c r="E214" s="44"/>
      <c r="F214" s="44"/>
      <c r="G214" s="35"/>
      <c r="H214" s="898" t="s">
        <v>719</v>
      </c>
      <c r="I214" s="899"/>
      <c r="J214" s="45"/>
      <c r="K214" s="45"/>
      <c r="L214" s="45"/>
      <c r="M214" s="46"/>
    </row>
    <row r="215" spans="1:13" s="3" customFormat="1" ht="16.5" thickTop="1" thickBot="1">
      <c r="A215" s="46"/>
      <c r="B215" s="896"/>
      <c r="C215" s="897"/>
      <c r="D215" s="14"/>
      <c r="E215" s="12" t="s">
        <v>647</v>
      </c>
      <c r="F215" s="13">
        <f>COUNTA(D217:D236)</f>
        <v>2</v>
      </c>
      <c r="G215" s="46"/>
      <c r="H215" s="900"/>
      <c r="I215" s="901"/>
      <c r="J215" s="32"/>
      <c r="K215" s="33" t="s">
        <v>647</v>
      </c>
      <c r="L215" s="34">
        <f>COUNTA(J217:J236)</f>
        <v>3</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1554</v>
      </c>
      <c r="D217" s="84" t="s">
        <v>1555</v>
      </c>
      <c r="E217" s="85" t="s">
        <v>753</v>
      </c>
      <c r="F217" s="263" t="s">
        <v>2141</v>
      </c>
      <c r="G217" s="46"/>
      <c r="H217" s="100" t="s">
        <v>632</v>
      </c>
      <c r="I217" s="83" t="s">
        <v>710</v>
      </c>
      <c r="J217" s="84" t="s">
        <v>2135</v>
      </c>
      <c r="K217" s="85" t="s">
        <v>2473</v>
      </c>
      <c r="L217" s="267" t="s">
        <v>2136</v>
      </c>
      <c r="M217" s="46"/>
    </row>
    <row r="218" spans="1:13" s="3" customFormat="1">
      <c r="A218" s="46"/>
      <c r="B218" s="87" t="s">
        <v>633</v>
      </c>
      <c r="C218" s="88" t="s">
        <v>978</v>
      </c>
      <c r="D218" s="89" t="s">
        <v>1072</v>
      </c>
      <c r="E218" s="90" t="s">
        <v>2056</v>
      </c>
      <c r="F218" s="264" t="s">
        <v>2142</v>
      </c>
      <c r="G218" s="46"/>
      <c r="H218" s="102" t="s">
        <v>633</v>
      </c>
      <c r="I218" s="88" t="s">
        <v>731</v>
      </c>
      <c r="J218" s="89" t="s">
        <v>2507</v>
      </c>
      <c r="K218" s="90" t="s">
        <v>753</v>
      </c>
      <c r="L218" s="268" t="s">
        <v>2137</v>
      </c>
      <c r="M218" s="46"/>
    </row>
    <row r="219" spans="1:13" s="3" customFormat="1" ht="12.75" thickBot="1">
      <c r="A219" s="46"/>
      <c r="B219" s="92"/>
      <c r="C219" s="93"/>
      <c r="D219" s="94"/>
      <c r="E219" s="95"/>
      <c r="F219" s="265"/>
      <c r="G219" s="46"/>
      <c r="H219" s="104" t="s">
        <v>634</v>
      </c>
      <c r="I219" s="93" t="s">
        <v>669</v>
      </c>
      <c r="J219" s="94" t="s">
        <v>2138</v>
      </c>
      <c r="K219" s="95" t="s">
        <v>2139</v>
      </c>
      <c r="L219" s="269" t="s">
        <v>2140</v>
      </c>
      <c r="M219" s="46"/>
    </row>
    <row r="220" spans="1:13" s="3" customFormat="1" ht="12.75" hidden="1">
      <c r="A220" s="46"/>
      <c r="B220" s="6"/>
      <c r="C220" s="7"/>
      <c r="D220" s="20"/>
      <c r="E220" s="9"/>
      <c r="F220" s="266"/>
      <c r="G220" s="46"/>
      <c r="H220" s="26"/>
      <c r="I220" s="7"/>
      <c r="J220" s="8"/>
      <c r="K220" s="9"/>
      <c r="L220" s="270"/>
      <c r="M220" s="46"/>
    </row>
    <row r="221" spans="1:13" s="3" customFormat="1" ht="12.75" hidden="1">
      <c r="A221" s="46"/>
      <c r="B221" s="6"/>
      <c r="C221" s="7"/>
      <c r="D221" s="20"/>
      <c r="E221" s="9"/>
      <c r="F221" s="266"/>
      <c r="G221" s="46"/>
      <c r="H221" s="26"/>
      <c r="I221" s="7"/>
      <c r="J221" s="8"/>
      <c r="K221" s="9"/>
      <c r="L221" s="270"/>
      <c r="M221" s="46"/>
    </row>
    <row r="222" spans="1:13" s="3" customFormat="1" ht="13.5" hidden="1" thickBot="1">
      <c r="A222" s="46"/>
      <c r="B222" s="6"/>
      <c r="C222" s="7"/>
      <c r="D222" s="20"/>
      <c r="E222" s="9"/>
      <c r="F222" s="266"/>
      <c r="G222" s="46"/>
      <c r="H222" s="26"/>
      <c r="I222" s="7"/>
      <c r="J222" s="8"/>
      <c r="K222" s="9"/>
      <c r="L222" s="270"/>
      <c r="M222" s="46"/>
    </row>
    <row r="223" spans="1:13" s="3" customFormat="1" ht="12.75" hidden="1">
      <c r="A223" s="46"/>
      <c r="B223" s="6"/>
      <c r="C223" s="7"/>
      <c r="D223" s="20"/>
      <c r="E223" s="9"/>
      <c r="F223" s="226"/>
      <c r="G223" s="46"/>
      <c r="H223" s="26"/>
      <c r="I223" s="7"/>
      <c r="J223" s="8"/>
      <c r="K223" s="9"/>
      <c r="L223" s="237"/>
      <c r="M223" s="46"/>
    </row>
    <row r="224" spans="1:13" s="3" customFormat="1" ht="12.75" hidden="1">
      <c r="A224" s="46"/>
      <c r="B224" s="6"/>
      <c r="C224" s="7"/>
      <c r="D224" s="20"/>
      <c r="E224" s="9"/>
      <c r="F224" s="226"/>
      <c r="G224" s="46"/>
      <c r="H224" s="26"/>
      <c r="I224" s="7"/>
      <c r="J224" s="8"/>
      <c r="K224" s="9"/>
      <c r="L224" s="237"/>
      <c r="M224" s="46"/>
    </row>
    <row r="225" spans="1:13" s="3" customFormat="1" ht="12.75" hidden="1">
      <c r="A225" s="46"/>
      <c r="B225" s="6"/>
      <c r="C225" s="7"/>
      <c r="D225" s="20"/>
      <c r="E225" s="9"/>
      <c r="F225" s="226"/>
      <c r="G225" s="46"/>
      <c r="H225" s="26"/>
      <c r="I225" s="7"/>
      <c r="J225" s="8"/>
      <c r="K225" s="9"/>
      <c r="L225" s="237"/>
      <c r="M225" s="46"/>
    </row>
    <row r="226" spans="1:13" s="3" customFormat="1" ht="12.75" hidden="1">
      <c r="A226" s="46"/>
      <c r="B226" s="6"/>
      <c r="C226" s="7"/>
      <c r="D226" s="20"/>
      <c r="E226" s="9"/>
      <c r="F226" s="226"/>
      <c r="G226" s="46"/>
      <c r="H226" s="26"/>
      <c r="I226" s="7"/>
      <c r="J226" s="8"/>
      <c r="K226" s="9"/>
      <c r="L226" s="237"/>
      <c r="M226" s="46"/>
    </row>
    <row r="227" spans="1:13" s="3" customFormat="1" ht="12.75" hidden="1">
      <c r="A227" s="46"/>
      <c r="B227" s="6"/>
      <c r="C227" s="7"/>
      <c r="D227" s="20"/>
      <c r="E227" s="9"/>
      <c r="F227" s="22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1"/>
      <c r="E231" s="9"/>
      <c r="F231" s="226"/>
      <c r="G231" s="46"/>
      <c r="H231" s="26"/>
      <c r="I231" s="7"/>
      <c r="J231" s="7"/>
      <c r="K231" s="9"/>
      <c r="L231" s="237"/>
      <c r="M231" s="46"/>
    </row>
    <row r="232" spans="1:13" s="3" customFormat="1" ht="12.75" hidden="1">
      <c r="A232" s="46"/>
      <c r="B232" s="6"/>
      <c r="C232" s="7"/>
      <c r="D232" s="21"/>
      <c r="E232" s="9"/>
      <c r="F232" s="226"/>
      <c r="G232" s="46"/>
      <c r="H232" s="26"/>
      <c r="I232" s="7"/>
      <c r="J232" s="7"/>
      <c r="K232" s="9"/>
      <c r="L232" s="237"/>
      <c r="M232" s="46"/>
    </row>
    <row r="233" spans="1:13" s="3" customFormat="1" ht="12.75" hidden="1">
      <c r="A233" s="46"/>
      <c r="B233" s="6"/>
      <c r="C233" s="7"/>
      <c r="D233" s="21"/>
      <c r="E233" s="9"/>
      <c r="F233" s="226"/>
      <c r="G233" s="46"/>
      <c r="H233" s="26"/>
      <c r="I233" s="7"/>
      <c r="J233" s="7"/>
      <c r="K233" s="9"/>
      <c r="L233" s="237"/>
      <c r="M233" s="46"/>
    </row>
    <row r="234" spans="1:13" s="3" customFormat="1" ht="12.75" hidden="1">
      <c r="A234" s="46"/>
      <c r="B234" s="6"/>
      <c r="C234" s="7"/>
      <c r="D234" s="21"/>
      <c r="E234" s="9"/>
      <c r="F234" s="226"/>
      <c r="G234" s="46"/>
      <c r="H234" s="26"/>
      <c r="I234" s="7"/>
      <c r="J234" s="7"/>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3.5" hidden="1" thickBot="1">
      <c r="A236" s="46"/>
      <c r="B236" s="19"/>
      <c r="C236" s="10"/>
      <c r="D236" s="22"/>
      <c r="E236" s="11"/>
      <c r="F236" s="227"/>
      <c r="G236" s="46"/>
      <c r="H236" s="28"/>
      <c r="I236" s="29"/>
      <c r="J236" s="29"/>
      <c r="K236" s="30"/>
      <c r="L236" s="238"/>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5" t="s">
        <v>773</v>
      </c>
      <c r="C238" s="193"/>
      <c r="D238" s="35"/>
      <c r="E238" s="193" t="s">
        <v>726</v>
      </c>
      <c r="F238" s="902" t="s">
        <v>1652</v>
      </c>
      <c r="G238" s="902"/>
      <c r="H238" s="902"/>
      <c r="I238" s="902"/>
      <c r="J238" s="35"/>
      <c r="K238" s="193" t="s">
        <v>724</v>
      </c>
      <c r="L238" s="193"/>
      <c r="M238" s="46"/>
    </row>
    <row r="239" spans="1:13" s="3" customFormat="1" ht="5.25" customHeight="1" thickTop="1" thickBot="1">
      <c r="A239" s="35"/>
      <c r="B239" s="920" t="s">
        <v>720</v>
      </c>
      <c r="C239" s="921"/>
      <c r="D239" s="43"/>
      <c r="E239" s="44"/>
      <c r="F239" s="44"/>
      <c r="G239" s="35"/>
      <c r="H239" s="924" t="s">
        <v>721</v>
      </c>
      <c r="I239" s="925"/>
      <c r="J239" s="45"/>
      <c r="K239" s="45"/>
      <c r="L239" s="45"/>
      <c r="M239" s="46"/>
    </row>
    <row r="240" spans="1:13" s="3" customFormat="1" ht="16.5" thickTop="1" thickBot="1">
      <c r="A240" s="46"/>
      <c r="B240" s="922"/>
      <c r="C240" s="923"/>
      <c r="D240" s="14"/>
      <c r="E240" s="12" t="s">
        <v>647</v>
      </c>
      <c r="F240" s="13">
        <f>COUNTA(D242:D261)</f>
        <v>2</v>
      </c>
      <c r="G240" s="46"/>
      <c r="H240" s="926"/>
      <c r="I240" s="927"/>
      <c r="J240" s="32"/>
      <c r="K240" s="33" t="s">
        <v>647</v>
      </c>
      <c r="L240" s="34">
        <f>COUNTA(J242:J261)</f>
        <v>7</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63" t="s">
        <v>2143</v>
      </c>
      <c r="G242" s="46"/>
      <c r="H242" s="100" t="s">
        <v>632</v>
      </c>
      <c r="I242" s="83" t="s">
        <v>1068</v>
      </c>
      <c r="J242" s="84" t="s">
        <v>827</v>
      </c>
      <c r="K242" s="85" t="s">
        <v>679</v>
      </c>
      <c r="L242" s="267" t="s">
        <v>2149</v>
      </c>
      <c r="M242" s="46"/>
    </row>
    <row r="243" spans="1:13" s="3" customFormat="1">
      <c r="A243" s="46"/>
      <c r="B243" s="87" t="s">
        <v>633</v>
      </c>
      <c r="C243" s="88" t="s">
        <v>1104</v>
      </c>
      <c r="D243" s="89" t="s">
        <v>1574</v>
      </c>
      <c r="E243" s="90" t="s">
        <v>753</v>
      </c>
      <c r="F243" s="264" t="s">
        <v>2144</v>
      </c>
      <c r="G243" s="46"/>
      <c r="H243" s="102" t="s">
        <v>633</v>
      </c>
      <c r="I243" s="88" t="s">
        <v>1068</v>
      </c>
      <c r="J243" s="89" t="s">
        <v>1580</v>
      </c>
      <c r="K243" s="90" t="s">
        <v>753</v>
      </c>
      <c r="L243" s="268" t="s">
        <v>2150</v>
      </c>
      <c r="M243" s="46"/>
    </row>
    <row r="244" spans="1:13" s="3" customFormat="1">
      <c r="A244" s="46"/>
      <c r="B244" s="92"/>
      <c r="C244" s="93"/>
      <c r="D244" s="94"/>
      <c r="E244" s="95"/>
      <c r="F244" s="265"/>
      <c r="G244" s="46"/>
      <c r="H244" s="104" t="s">
        <v>634</v>
      </c>
      <c r="I244" s="93" t="s">
        <v>982</v>
      </c>
      <c r="J244" s="94" t="s">
        <v>1281</v>
      </c>
      <c r="K244" s="95" t="s">
        <v>753</v>
      </c>
      <c r="L244" s="269" t="s">
        <v>2151</v>
      </c>
      <c r="M244" s="46"/>
    </row>
    <row r="245" spans="1:13" s="3" customFormat="1" ht="12.75">
      <c r="A245" s="46"/>
      <c r="B245" s="6"/>
      <c r="C245" s="7"/>
      <c r="D245" s="20"/>
      <c r="E245" s="9"/>
      <c r="F245" s="266"/>
      <c r="G245" s="46"/>
      <c r="H245" s="26" t="s">
        <v>635</v>
      </c>
      <c r="I245" s="7" t="s">
        <v>744</v>
      </c>
      <c r="J245" s="8" t="s">
        <v>745</v>
      </c>
      <c r="K245" s="9" t="s">
        <v>753</v>
      </c>
      <c r="L245" s="270" t="s">
        <v>2152</v>
      </c>
      <c r="M245" s="46"/>
    </row>
    <row r="246" spans="1:13" s="3" customFormat="1" ht="12.75">
      <c r="A246" s="46"/>
      <c r="B246" s="6"/>
      <c r="C246" s="7"/>
      <c r="D246" s="20"/>
      <c r="E246" s="9"/>
      <c r="F246" s="266"/>
      <c r="G246" s="46"/>
      <c r="H246" s="26" t="s">
        <v>636</v>
      </c>
      <c r="I246" s="7" t="s">
        <v>1178</v>
      </c>
      <c r="J246" s="8" t="s">
        <v>1582</v>
      </c>
      <c r="K246" s="9" t="s">
        <v>679</v>
      </c>
      <c r="L246" s="270" t="s">
        <v>574</v>
      </c>
      <c r="M246" s="46"/>
    </row>
    <row r="247" spans="1:13" s="3" customFormat="1" ht="12.75">
      <c r="A247" s="46"/>
      <c r="B247" s="6"/>
      <c r="C247" s="7"/>
      <c r="D247" s="20"/>
      <c r="E247" s="9"/>
      <c r="F247" s="226"/>
      <c r="G247" s="46"/>
      <c r="H247" s="26" t="s">
        <v>637</v>
      </c>
      <c r="I247" s="7" t="s">
        <v>669</v>
      </c>
      <c r="J247" s="8" t="s">
        <v>2153</v>
      </c>
      <c r="K247" s="9" t="s">
        <v>753</v>
      </c>
      <c r="L247" s="237" t="s">
        <v>2154</v>
      </c>
      <c r="M247" s="46"/>
    </row>
    <row r="248" spans="1:13" s="3" customFormat="1" ht="13.5" thickBot="1">
      <c r="A248" s="46"/>
      <c r="B248" s="6"/>
      <c r="C248" s="7"/>
      <c r="D248" s="20"/>
      <c r="E248" s="9"/>
      <c r="F248" s="226"/>
      <c r="G248" s="46"/>
      <c r="H248" s="26" t="s">
        <v>638</v>
      </c>
      <c r="I248" s="7" t="s">
        <v>731</v>
      </c>
      <c r="J248" s="8" t="s">
        <v>2155</v>
      </c>
      <c r="K248" s="9" t="s">
        <v>2186</v>
      </c>
      <c r="L248" s="237" t="s">
        <v>2156</v>
      </c>
      <c r="M248" s="46"/>
    </row>
    <row r="249" spans="1:13" s="3" customFormat="1" ht="12.75" hidden="1">
      <c r="A249" s="46"/>
      <c r="B249" s="6"/>
      <c r="C249" s="7"/>
      <c r="D249" s="20"/>
      <c r="E249" s="9"/>
      <c r="F249" s="226"/>
      <c r="G249" s="46"/>
      <c r="H249" s="26"/>
      <c r="I249" s="7"/>
      <c r="J249" s="8"/>
      <c r="K249" s="9"/>
      <c r="L249" s="237"/>
      <c r="M249" s="46"/>
    </row>
    <row r="250" spans="1:13" s="3" customFormat="1" ht="12.75" hidden="1">
      <c r="A250" s="46"/>
      <c r="B250" s="6"/>
      <c r="C250" s="7"/>
      <c r="D250" s="20"/>
      <c r="E250" s="9"/>
      <c r="F250" s="226"/>
      <c r="G250" s="46"/>
      <c r="H250" s="26"/>
      <c r="I250" s="7"/>
      <c r="J250" s="8"/>
      <c r="K250" s="9"/>
      <c r="L250" s="237"/>
      <c r="M250" s="46"/>
    </row>
    <row r="251" spans="1:13" s="3" customFormat="1" ht="12.75" hidden="1">
      <c r="A251" s="46"/>
      <c r="B251" s="6"/>
      <c r="C251" s="7"/>
      <c r="D251" s="20"/>
      <c r="E251" s="9"/>
      <c r="F251" s="226"/>
      <c r="G251" s="46"/>
      <c r="H251" s="26"/>
      <c r="I251" s="7"/>
      <c r="J251" s="8"/>
      <c r="K251" s="9"/>
      <c r="L251" s="237"/>
      <c r="M251" s="46"/>
    </row>
    <row r="252" spans="1:13" s="3" customFormat="1" ht="12.75" hidden="1">
      <c r="A252" s="46"/>
      <c r="B252" s="6"/>
      <c r="C252" s="7"/>
      <c r="D252" s="20"/>
      <c r="E252" s="9"/>
      <c r="F252" s="226"/>
      <c r="G252" s="46"/>
      <c r="H252" s="26"/>
      <c r="I252" s="7"/>
      <c r="J252" s="8"/>
      <c r="K252" s="9"/>
      <c r="L252" s="237"/>
      <c r="M252" s="46"/>
    </row>
    <row r="253" spans="1:13" s="3" customFormat="1" ht="12.75" hidden="1">
      <c r="A253" s="46"/>
      <c r="B253" s="6"/>
      <c r="C253" s="7"/>
      <c r="D253" s="20"/>
      <c r="E253" s="9"/>
      <c r="F253" s="226"/>
      <c r="G253" s="46"/>
      <c r="H253" s="26"/>
      <c r="I253" s="7"/>
      <c r="J253" s="8"/>
      <c r="K253" s="9"/>
      <c r="L253" s="237"/>
      <c r="M253" s="46"/>
    </row>
    <row r="254" spans="1:13" s="3" customFormat="1" ht="12.75" hidden="1">
      <c r="A254" s="46"/>
      <c r="B254" s="6"/>
      <c r="C254" s="7"/>
      <c r="D254" s="20"/>
      <c r="E254" s="9"/>
      <c r="F254" s="226"/>
      <c r="G254" s="46"/>
      <c r="H254" s="26"/>
      <c r="I254" s="7"/>
      <c r="J254" s="8"/>
      <c r="K254" s="9"/>
      <c r="L254" s="237"/>
      <c r="M254" s="46"/>
    </row>
    <row r="255" spans="1:13" s="3" customFormat="1" ht="12.75" hidden="1">
      <c r="A255" s="46"/>
      <c r="B255" s="6"/>
      <c r="C255" s="7"/>
      <c r="D255" s="20"/>
      <c r="E255" s="9"/>
      <c r="F255" s="226"/>
      <c r="G255" s="46"/>
      <c r="H255" s="26"/>
      <c r="I255" s="7"/>
      <c r="J255" s="8"/>
      <c r="K255" s="9"/>
      <c r="L255" s="237"/>
      <c r="M255" s="46"/>
    </row>
    <row r="256" spans="1:13" s="3" customFormat="1" ht="12.75" hidden="1">
      <c r="A256" s="46"/>
      <c r="B256" s="6"/>
      <c r="C256" s="7"/>
      <c r="D256" s="21"/>
      <c r="E256" s="9"/>
      <c r="F256" s="226"/>
      <c r="G256" s="46"/>
      <c r="H256" s="26"/>
      <c r="I256" s="7"/>
      <c r="J256" s="8"/>
      <c r="K256" s="9"/>
      <c r="L256" s="237"/>
      <c r="M256" s="46"/>
    </row>
    <row r="257" spans="1:13" s="3" customFormat="1" ht="12.75" hidden="1">
      <c r="A257" s="46"/>
      <c r="B257" s="6"/>
      <c r="C257" s="7"/>
      <c r="D257" s="21"/>
      <c r="E257" s="9"/>
      <c r="F257" s="226"/>
      <c r="G257" s="46"/>
      <c r="H257" s="26"/>
      <c r="I257" s="7"/>
      <c r="J257" s="7"/>
      <c r="K257" s="9"/>
      <c r="L257" s="237"/>
      <c r="M257" s="46"/>
    </row>
    <row r="258" spans="1:13" s="3" customFormat="1" ht="12.75" hidden="1">
      <c r="A258" s="46"/>
      <c r="B258" s="6"/>
      <c r="C258" s="7"/>
      <c r="D258" s="21"/>
      <c r="E258" s="9"/>
      <c r="F258" s="226"/>
      <c r="G258" s="46"/>
      <c r="H258" s="26"/>
      <c r="I258" s="7"/>
      <c r="J258" s="7"/>
      <c r="K258" s="9"/>
      <c r="L258" s="237"/>
      <c r="M258" s="46"/>
    </row>
    <row r="259" spans="1:13" s="3" customFormat="1" ht="12.75" hidden="1">
      <c r="A259" s="46"/>
      <c r="B259" s="6"/>
      <c r="C259" s="7"/>
      <c r="D259" s="21"/>
      <c r="E259" s="9"/>
      <c r="F259" s="226"/>
      <c r="G259" s="46"/>
      <c r="H259" s="26"/>
      <c r="I259" s="7"/>
      <c r="J259" s="7"/>
      <c r="K259" s="9"/>
      <c r="L259" s="237"/>
      <c r="M259" s="46"/>
    </row>
    <row r="260" spans="1:13" s="3" customFormat="1" ht="12.75" hidden="1">
      <c r="A260" s="46"/>
      <c r="B260" s="6"/>
      <c r="C260" s="7"/>
      <c r="D260" s="21"/>
      <c r="E260" s="9"/>
      <c r="F260" s="226"/>
      <c r="G260" s="46"/>
      <c r="H260" s="26"/>
      <c r="I260" s="7"/>
      <c r="J260" s="7"/>
      <c r="K260" s="9"/>
      <c r="L260" s="237"/>
      <c r="M260" s="46"/>
    </row>
    <row r="261" spans="1:13" s="3" customFormat="1" ht="13.5" hidden="1" thickBot="1">
      <c r="A261" s="46"/>
      <c r="B261" s="19"/>
      <c r="C261" s="10"/>
      <c r="D261" s="22"/>
      <c r="E261" s="11"/>
      <c r="F261" s="227"/>
      <c r="G261" s="46"/>
      <c r="H261" s="28"/>
      <c r="I261" s="29"/>
      <c r="J261" s="29"/>
      <c r="K261" s="30"/>
      <c r="L261" s="238"/>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5" t="s">
        <v>774</v>
      </c>
      <c r="C263" s="193"/>
      <c r="D263" s="35"/>
      <c r="E263" s="193" t="s">
        <v>726</v>
      </c>
      <c r="F263" s="902" t="s">
        <v>723</v>
      </c>
      <c r="G263" s="902"/>
      <c r="H263" s="902"/>
      <c r="I263" s="902"/>
      <c r="K263" s="193" t="s">
        <v>724</v>
      </c>
      <c r="L263" s="193"/>
      <c r="M263" s="46"/>
    </row>
    <row r="264" spans="1:13" s="3" customFormat="1" ht="5.25" customHeight="1" thickTop="1" thickBot="1">
      <c r="A264" s="35"/>
      <c r="B264" s="920" t="s">
        <v>1617</v>
      </c>
      <c r="C264" s="921"/>
      <c r="D264" s="43"/>
      <c r="E264" s="44"/>
      <c r="F264" s="44"/>
      <c r="G264" s="35"/>
      <c r="H264" s="924" t="s">
        <v>722</v>
      </c>
      <c r="I264" s="925"/>
      <c r="J264" s="45"/>
      <c r="K264" s="45"/>
      <c r="L264" s="45"/>
      <c r="M264" s="46"/>
    </row>
    <row r="265" spans="1:13" s="3" customFormat="1" ht="16.5" thickTop="1" thickBot="1">
      <c r="A265" s="46"/>
      <c r="B265" s="922"/>
      <c r="C265" s="923"/>
      <c r="D265" s="14"/>
      <c r="E265" s="12" t="s">
        <v>647</v>
      </c>
      <c r="F265" s="13">
        <f>COUNTA(D267:D286)</f>
        <v>3</v>
      </c>
      <c r="G265" s="46"/>
      <c r="H265" s="926"/>
      <c r="I265" s="927"/>
      <c r="J265" s="32"/>
      <c r="K265" s="33" t="s">
        <v>647</v>
      </c>
      <c r="L265" s="34">
        <f>COUNTA(J267:J286)</f>
        <v>8</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830</v>
      </c>
      <c r="D267" s="84" t="s">
        <v>2145</v>
      </c>
      <c r="E267" s="85" t="s">
        <v>1599</v>
      </c>
      <c r="F267" s="263" t="s">
        <v>2146</v>
      </c>
      <c r="G267" s="46"/>
      <c r="H267" s="100" t="s">
        <v>632</v>
      </c>
      <c r="I267" s="83" t="s">
        <v>828</v>
      </c>
      <c r="J267" s="84" t="s">
        <v>1603</v>
      </c>
      <c r="K267" s="85" t="s">
        <v>1599</v>
      </c>
      <c r="L267" s="267" t="s">
        <v>2157</v>
      </c>
      <c r="M267" s="46"/>
    </row>
    <row r="268" spans="1:13" s="3" customFormat="1">
      <c r="A268" s="46"/>
      <c r="B268" s="87" t="s">
        <v>633</v>
      </c>
      <c r="C268" s="88" t="s">
        <v>749</v>
      </c>
      <c r="D268" s="89" t="s">
        <v>550</v>
      </c>
      <c r="E268" s="90" t="s">
        <v>665</v>
      </c>
      <c r="F268" s="264" t="s">
        <v>2147</v>
      </c>
      <c r="G268" s="46"/>
      <c r="H268" s="102" t="s">
        <v>633</v>
      </c>
      <c r="I268" s="88" t="s">
        <v>982</v>
      </c>
      <c r="J268" s="89" t="s">
        <v>2079</v>
      </c>
      <c r="K268" s="90" t="s">
        <v>663</v>
      </c>
      <c r="L268" s="268" t="s">
        <v>2158</v>
      </c>
      <c r="M268" s="46"/>
    </row>
    <row r="269" spans="1:13" s="3" customFormat="1">
      <c r="A269" s="46"/>
      <c r="B269" s="92" t="s">
        <v>634</v>
      </c>
      <c r="C269" s="93" t="s">
        <v>1620</v>
      </c>
      <c r="D269" s="94" t="s">
        <v>1621</v>
      </c>
      <c r="E269" s="95" t="s">
        <v>753</v>
      </c>
      <c r="F269" s="265" t="s">
        <v>2148</v>
      </c>
      <c r="G269" s="46"/>
      <c r="H269" s="104" t="s">
        <v>634</v>
      </c>
      <c r="I269" s="93" t="s">
        <v>701</v>
      </c>
      <c r="J269" s="94" t="s">
        <v>700</v>
      </c>
      <c r="K269" s="95" t="s">
        <v>671</v>
      </c>
      <c r="L269" s="269" t="s">
        <v>2159</v>
      </c>
      <c r="M269" s="46"/>
    </row>
    <row r="270" spans="1:13" s="3" customFormat="1" ht="12.75">
      <c r="A270" s="46"/>
      <c r="B270" s="6"/>
      <c r="C270" s="7"/>
      <c r="D270" s="20"/>
      <c r="E270" s="9"/>
      <c r="F270" s="266"/>
      <c r="G270" s="46"/>
      <c r="H270" s="26" t="s">
        <v>635</v>
      </c>
      <c r="I270" s="7" t="s">
        <v>731</v>
      </c>
      <c r="J270" s="8" t="s">
        <v>2160</v>
      </c>
      <c r="K270" s="9" t="s">
        <v>2056</v>
      </c>
      <c r="L270" s="270" t="s">
        <v>2161</v>
      </c>
      <c r="M270" s="46"/>
    </row>
    <row r="271" spans="1:13" s="3" customFormat="1" ht="12.75">
      <c r="A271" s="46"/>
      <c r="B271" s="6"/>
      <c r="C271" s="7"/>
      <c r="D271" s="20"/>
      <c r="E271" s="9"/>
      <c r="F271" s="266"/>
      <c r="G271" s="46"/>
      <c r="H271" s="26" t="s">
        <v>636</v>
      </c>
      <c r="I271" s="7" t="s">
        <v>790</v>
      </c>
      <c r="J271" s="8" t="s">
        <v>797</v>
      </c>
      <c r="K271" s="9" t="s">
        <v>679</v>
      </c>
      <c r="L271" s="270" t="s">
        <v>2162</v>
      </c>
      <c r="M271" s="46"/>
    </row>
    <row r="272" spans="1:13" s="3" customFormat="1" ht="12.75">
      <c r="A272" s="46"/>
      <c r="B272" s="6"/>
      <c r="C272" s="7"/>
      <c r="D272" s="20"/>
      <c r="E272" s="9"/>
      <c r="F272" s="266"/>
      <c r="G272" s="46"/>
      <c r="H272" s="26" t="s">
        <v>637</v>
      </c>
      <c r="I272" s="7" t="s">
        <v>711</v>
      </c>
      <c r="J272" s="8" t="s">
        <v>2163</v>
      </c>
      <c r="K272" s="9" t="s">
        <v>2139</v>
      </c>
      <c r="L272" s="270" t="s">
        <v>2164</v>
      </c>
      <c r="M272" s="46"/>
    </row>
    <row r="273" spans="1:13" s="3" customFormat="1" ht="12.75">
      <c r="A273" s="46"/>
      <c r="B273" s="6"/>
      <c r="C273" s="7"/>
      <c r="D273" s="20"/>
      <c r="E273" s="9"/>
      <c r="F273" s="266"/>
      <c r="G273" s="46"/>
      <c r="H273" s="26" t="s">
        <v>638</v>
      </c>
      <c r="I273" s="7" t="s">
        <v>866</v>
      </c>
      <c r="J273" s="8" t="s">
        <v>1070</v>
      </c>
      <c r="K273" s="9" t="s">
        <v>753</v>
      </c>
      <c r="L273" s="270" t="s">
        <v>2165</v>
      </c>
      <c r="M273" s="46"/>
    </row>
    <row r="274" spans="1:13" s="3" customFormat="1" ht="13.5" thickBot="1">
      <c r="A274" s="46"/>
      <c r="B274" s="6"/>
      <c r="C274" s="7"/>
      <c r="D274" s="20"/>
      <c r="E274" s="9"/>
      <c r="F274" s="226"/>
      <c r="G274" s="46"/>
      <c r="H274" s="26" t="s">
        <v>639</v>
      </c>
      <c r="I274" s="7" t="s">
        <v>1596</v>
      </c>
      <c r="J274" s="8" t="s">
        <v>1582</v>
      </c>
      <c r="K274" s="9" t="s">
        <v>614</v>
      </c>
      <c r="L274" s="237" t="s">
        <v>2166</v>
      </c>
      <c r="M274" s="46"/>
    </row>
    <row r="275" spans="1:13" s="3" customFormat="1" ht="12.75" hidden="1">
      <c r="A275" s="46"/>
      <c r="B275" s="6"/>
      <c r="C275" s="7"/>
      <c r="D275" s="20"/>
      <c r="E275" s="9"/>
      <c r="F275" s="226"/>
      <c r="G275" s="46"/>
      <c r="H275" s="26"/>
      <c r="I275" s="7"/>
      <c r="J275" s="8"/>
      <c r="K275" s="9"/>
      <c r="L275" s="237"/>
      <c r="M275" s="46"/>
    </row>
    <row r="276" spans="1:13" s="3" customFormat="1" ht="12.75" hidden="1">
      <c r="A276" s="46"/>
      <c r="B276" s="6"/>
      <c r="C276" s="7"/>
      <c r="D276" s="20"/>
      <c r="E276" s="9"/>
      <c r="F276" s="226"/>
      <c r="G276" s="46"/>
      <c r="H276" s="26"/>
      <c r="I276" s="7"/>
      <c r="J276" s="8"/>
      <c r="K276" s="9"/>
      <c r="L276" s="237"/>
      <c r="M276" s="46"/>
    </row>
    <row r="277" spans="1:13" s="3" customFormat="1" ht="12.75" hidden="1">
      <c r="A277" s="46"/>
      <c r="B277" s="6"/>
      <c r="C277" s="7"/>
      <c r="D277" s="20"/>
      <c r="E277" s="9"/>
      <c r="F277" s="226"/>
      <c r="G277" s="46"/>
      <c r="H277" s="26"/>
      <c r="I277" s="7"/>
      <c r="J277" s="8"/>
      <c r="K277" s="9"/>
      <c r="L277" s="237"/>
      <c r="M277" s="46"/>
    </row>
    <row r="278" spans="1:13" s="3" customFormat="1" ht="12.75" hidden="1">
      <c r="A278" s="46"/>
      <c r="B278" s="6"/>
      <c r="C278" s="7"/>
      <c r="D278" s="20"/>
      <c r="E278" s="9"/>
      <c r="F278" s="226"/>
      <c r="G278" s="46"/>
      <c r="H278" s="26"/>
      <c r="I278" s="7"/>
      <c r="J278" s="8"/>
      <c r="K278" s="9"/>
      <c r="L278" s="237"/>
      <c r="M278" s="46"/>
    </row>
    <row r="279" spans="1:13" s="3" customFormat="1" ht="12.75" hidden="1">
      <c r="A279" s="46"/>
      <c r="B279" s="6"/>
      <c r="C279" s="7"/>
      <c r="D279" s="20"/>
      <c r="E279" s="9"/>
      <c r="F279" s="226"/>
      <c r="G279" s="46"/>
      <c r="H279" s="26"/>
      <c r="I279" s="7"/>
      <c r="J279" s="8"/>
      <c r="K279" s="9"/>
      <c r="L279" s="237"/>
      <c r="M279" s="46"/>
    </row>
    <row r="280" spans="1:13" s="3" customFormat="1" ht="12.75" hidden="1">
      <c r="A280" s="46"/>
      <c r="B280" s="6"/>
      <c r="C280" s="7"/>
      <c r="D280" s="20"/>
      <c r="E280" s="9"/>
      <c r="F280" s="226"/>
      <c r="G280" s="46"/>
      <c r="H280" s="26"/>
      <c r="I280" s="7"/>
      <c r="J280" s="8"/>
      <c r="K280" s="9"/>
      <c r="L280" s="237"/>
      <c r="M280" s="46"/>
    </row>
    <row r="281" spans="1:13" s="3" customFormat="1" ht="12.75" hidden="1">
      <c r="A281" s="46"/>
      <c r="B281" s="6"/>
      <c r="C281" s="7"/>
      <c r="D281" s="21"/>
      <c r="E281" s="9"/>
      <c r="F281" s="226"/>
      <c r="G281" s="46"/>
      <c r="H281" s="26"/>
      <c r="I281" s="7"/>
      <c r="J281" s="7"/>
      <c r="K281" s="9"/>
      <c r="L281" s="237"/>
      <c r="M281" s="46"/>
    </row>
    <row r="282" spans="1:13" s="3" customFormat="1" ht="12.75" hidden="1">
      <c r="A282" s="46"/>
      <c r="B282" s="6"/>
      <c r="C282" s="7"/>
      <c r="D282" s="21"/>
      <c r="E282" s="9"/>
      <c r="F282" s="226"/>
      <c r="G282" s="46"/>
      <c r="H282" s="26"/>
      <c r="I282" s="7"/>
      <c r="J282" s="7"/>
      <c r="K282" s="9"/>
      <c r="L282" s="237"/>
      <c r="M282" s="46"/>
    </row>
    <row r="283" spans="1:13" s="3" customFormat="1" ht="12.75" hidden="1">
      <c r="A283" s="46"/>
      <c r="B283" s="6"/>
      <c r="C283" s="7"/>
      <c r="D283" s="21"/>
      <c r="E283" s="9"/>
      <c r="F283" s="226"/>
      <c r="G283" s="46"/>
      <c r="H283" s="26"/>
      <c r="I283" s="7"/>
      <c r="J283" s="7"/>
      <c r="K283" s="9"/>
      <c r="L283" s="237"/>
      <c r="M283" s="46"/>
    </row>
    <row r="284" spans="1:13" s="3" customFormat="1" ht="12.75" hidden="1">
      <c r="A284" s="46"/>
      <c r="B284" s="6"/>
      <c r="C284" s="7"/>
      <c r="D284" s="21"/>
      <c r="E284" s="9"/>
      <c r="F284" s="226"/>
      <c r="G284" s="46"/>
      <c r="H284" s="26"/>
      <c r="I284" s="7"/>
      <c r="J284" s="7"/>
      <c r="K284" s="9"/>
      <c r="L284" s="237"/>
      <c r="M284" s="46"/>
    </row>
    <row r="285" spans="1:13" s="3" customFormat="1" ht="12.75" hidden="1">
      <c r="A285" s="46"/>
      <c r="B285" s="6"/>
      <c r="C285" s="7"/>
      <c r="D285" s="21"/>
      <c r="E285" s="9"/>
      <c r="F285" s="226"/>
      <c r="G285" s="46"/>
      <c r="H285" s="26"/>
      <c r="I285" s="7"/>
      <c r="J285" s="7"/>
      <c r="K285" s="9"/>
      <c r="L285" s="237"/>
      <c r="M285" s="46"/>
    </row>
    <row r="286" spans="1:13" s="3" customFormat="1" ht="13.5" hidden="1" thickBot="1">
      <c r="A286" s="46"/>
      <c r="B286" s="19"/>
      <c r="C286" s="10"/>
      <c r="D286" s="22"/>
      <c r="E286" s="11"/>
      <c r="F286" s="227"/>
      <c r="G286" s="46"/>
      <c r="H286" s="28"/>
      <c r="I286" s="29"/>
      <c r="J286" s="29"/>
      <c r="K286" s="30"/>
      <c r="L286" s="238"/>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5" t="s">
        <v>914</v>
      </c>
      <c r="C288" s="193"/>
      <c r="D288" s="193" t="s">
        <v>724</v>
      </c>
      <c r="E288" s="902" t="s">
        <v>916</v>
      </c>
      <c r="F288" s="902"/>
      <c r="G288" s="42"/>
      <c r="H288" s="193" t="s">
        <v>775</v>
      </c>
      <c r="I288" s="193"/>
      <c r="J288" s="193" t="s">
        <v>724</v>
      </c>
      <c r="K288" s="902" t="s">
        <v>915</v>
      </c>
      <c r="L288" s="902"/>
      <c r="M288" s="46"/>
    </row>
    <row r="289" spans="1:13" s="3" customFormat="1" ht="5.25" customHeight="1" thickTop="1" thickBot="1">
      <c r="A289" s="35"/>
      <c r="B289" s="930" t="s">
        <v>906</v>
      </c>
      <c r="C289" s="931"/>
      <c r="D289" s="45"/>
      <c r="E289" s="45"/>
      <c r="F289" s="45"/>
      <c r="G289" s="35"/>
      <c r="H289" s="924" t="s">
        <v>722</v>
      </c>
      <c r="I289" s="925"/>
      <c r="J289" s="45"/>
      <c r="K289" s="45"/>
      <c r="L289" s="45"/>
      <c r="M289" s="46"/>
    </row>
    <row r="290" spans="1:13" s="3" customFormat="1" ht="16.5" thickTop="1" thickBot="1">
      <c r="A290" s="46"/>
      <c r="B290" s="932"/>
      <c r="C290" s="933"/>
      <c r="D290" s="58"/>
      <c r="E290" s="59" t="s">
        <v>647</v>
      </c>
      <c r="F290" s="60">
        <f>COUNTA(D292:D311)</f>
        <v>8</v>
      </c>
      <c r="G290" s="46"/>
      <c r="H290" s="926"/>
      <c r="I290" s="927"/>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71" t="s">
        <v>2176</v>
      </c>
      <c r="G292" s="46"/>
      <c r="H292" s="100" t="s">
        <v>632</v>
      </c>
      <c r="I292" s="83" t="s">
        <v>1084</v>
      </c>
      <c r="J292" s="84" t="s">
        <v>316</v>
      </c>
      <c r="K292" s="85" t="s">
        <v>730</v>
      </c>
      <c r="L292" s="267" t="s">
        <v>2167</v>
      </c>
      <c r="M292" s="46"/>
    </row>
    <row r="293" spans="1:13" s="3" customFormat="1">
      <c r="A293" s="46"/>
      <c r="B293" s="98" t="s">
        <v>633</v>
      </c>
      <c r="C293" s="88" t="s">
        <v>669</v>
      </c>
      <c r="D293" s="89" t="s">
        <v>893</v>
      </c>
      <c r="E293" s="90" t="s">
        <v>1599</v>
      </c>
      <c r="F293" s="272" t="s">
        <v>2177</v>
      </c>
      <c r="G293" s="46"/>
      <c r="H293" s="102" t="s">
        <v>633</v>
      </c>
      <c r="I293" s="88" t="s">
        <v>991</v>
      </c>
      <c r="J293" s="89" t="s">
        <v>2596</v>
      </c>
      <c r="K293" s="90" t="s">
        <v>1599</v>
      </c>
      <c r="L293" s="268" t="s">
        <v>2168</v>
      </c>
      <c r="M293" s="46"/>
    </row>
    <row r="294" spans="1:13" s="3" customFormat="1">
      <c r="A294" s="46"/>
      <c r="B294" s="99" t="s">
        <v>634</v>
      </c>
      <c r="C294" s="93" t="s">
        <v>891</v>
      </c>
      <c r="D294" s="94" t="s">
        <v>892</v>
      </c>
      <c r="E294" s="95" t="s">
        <v>668</v>
      </c>
      <c r="F294" s="273" t="s">
        <v>2178</v>
      </c>
      <c r="G294" s="46"/>
      <c r="H294" s="104" t="s">
        <v>634</v>
      </c>
      <c r="I294" s="93" t="s">
        <v>1053</v>
      </c>
      <c r="J294" s="94" t="s">
        <v>2169</v>
      </c>
      <c r="K294" s="95" t="s">
        <v>668</v>
      </c>
      <c r="L294" s="269" t="s">
        <v>2170</v>
      </c>
      <c r="M294" s="46"/>
    </row>
    <row r="295" spans="1:13" s="3" customFormat="1">
      <c r="A295" s="46"/>
      <c r="B295" s="63" t="s">
        <v>635</v>
      </c>
      <c r="C295" s="7" t="s">
        <v>586</v>
      </c>
      <c r="D295" s="8" t="s">
        <v>1296</v>
      </c>
      <c r="E295" s="9" t="s">
        <v>753</v>
      </c>
      <c r="F295" s="274" t="s">
        <v>2179</v>
      </c>
      <c r="G295" s="46"/>
      <c r="H295" s="26" t="s">
        <v>635</v>
      </c>
      <c r="I295" s="7" t="s">
        <v>666</v>
      </c>
      <c r="J295" s="8" t="s">
        <v>1289</v>
      </c>
      <c r="K295" s="9" t="s">
        <v>2615</v>
      </c>
      <c r="L295" s="270" t="s">
        <v>2171</v>
      </c>
      <c r="M295" s="46"/>
    </row>
    <row r="296" spans="1:13" s="3" customFormat="1">
      <c r="A296" s="46"/>
      <c r="B296" s="63" t="s">
        <v>636</v>
      </c>
      <c r="C296" s="7" t="s">
        <v>1631</v>
      </c>
      <c r="D296" s="8" t="s">
        <v>1854</v>
      </c>
      <c r="E296" s="9" t="s">
        <v>883</v>
      </c>
      <c r="F296" s="274" t="s">
        <v>2180</v>
      </c>
      <c r="G296" s="46"/>
      <c r="H296" s="26" t="s">
        <v>636</v>
      </c>
      <c r="I296" s="7" t="s">
        <v>2172</v>
      </c>
      <c r="J296" s="8" t="s">
        <v>2173</v>
      </c>
      <c r="K296" s="9" t="s">
        <v>2615</v>
      </c>
      <c r="L296" s="270" t="s">
        <v>2174</v>
      </c>
      <c r="M296" s="46"/>
    </row>
    <row r="297" spans="1:13" s="3" customFormat="1">
      <c r="A297" s="46"/>
      <c r="B297" s="63" t="s">
        <v>637</v>
      </c>
      <c r="C297" s="7" t="s">
        <v>744</v>
      </c>
      <c r="D297" s="8" t="s">
        <v>2181</v>
      </c>
      <c r="E297" s="9" t="s">
        <v>935</v>
      </c>
      <c r="F297" s="274" t="s">
        <v>2182</v>
      </c>
      <c r="G297" s="46"/>
      <c r="H297" s="26" t="s">
        <v>637</v>
      </c>
      <c r="I297" s="7" t="s">
        <v>1084</v>
      </c>
      <c r="J297" s="8" t="s">
        <v>1865</v>
      </c>
      <c r="K297" s="9" t="s">
        <v>885</v>
      </c>
      <c r="L297" s="270" t="s">
        <v>2175</v>
      </c>
      <c r="M297" s="46"/>
    </row>
    <row r="298" spans="1:13" s="3" customFormat="1">
      <c r="A298" s="46"/>
      <c r="B298" s="63" t="s">
        <v>638</v>
      </c>
      <c r="C298" s="7" t="s">
        <v>1422</v>
      </c>
      <c r="D298" s="8" t="s">
        <v>2183</v>
      </c>
      <c r="E298" s="9" t="s">
        <v>631</v>
      </c>
      <c r="F298" s="274" t="s">
        <v>2184</v>
      </c>
      <c r="G298" s="46"/>
      <c r="H298" s="26"/>
      <c r="I298" s="7"/>
      <c r="J298" s="8"/>
      <c r="K298" s="9"/>
      <c r="L298" s="270"/>
      <c r="M298" s="46"/>
    </row>
    <row r="299" spans="1:13" s="3" customFormat="1">
      <c r="A299" s="46"/>
      <c r="B299" s="63" t="s">
        <v>639</v>
      </c>
      <c r="C299" s="7" t="s">
        <v>1079</v>
      </c>
      <c r="D299" s="8" t="s">
        <v>1587</v>
      </c>
      <c r="E299" s="9" t="s">
        <v>753</v>
      </c>
      <c r="F299" s="274" t="s">
        <v>2185</v>
      </c>
      <c r="G299" s="46"/>
      <c r="H299" s="26"/>
      <c r="I299" s="7"/>
      <c r="J299" s="8"/>
      <c r="K299" s="9"/>
      <c r="L299" s="270"/>
      <c r="M299" s="46"/>
    </row>
    <row r="300" spans="1:13" s="3" customFormat="1" ht="12.75">
      <c r="A300" s="46"/>
      <c r="B300" s="63"/>
      <c r="C300" s="7"/>
      <c r="D300" s="20"/>
      <c r="E300" s="9"/>
      <c r="F300" s="274"/>
      <c r="G300" s="46"/>
      <c r="H300" s="26"/>
      <c r="I300" s="7"/>
      <c r="J300" s="8"/>
      <c r="K300" s="9"/>
      <c r="L300" s="270"/>
      <c r="M300" s="46"/>
    </row>
    <row r="301" spans="1:13" s="3" customFormat="1" ht="12.75">
      <c r="A301" s="46"/>
      <c r="B301" s="63"/>
      <c r="C301" s="7"/>
      <c r="D301" s="20"/>
      <c r="E301" s="9"/>
      <c r="F301" s="232"/>
      <c r="G301" s="46"/>
      <c r="H301" s="26"/>
      <c r="I301" s="7"/>
      <c r="J301" s="8"/>
      <c r="K301" s="9"/>
      <c r="L301" s="237"/>
      <c r="M301" s="46"/>
    </row>
    <row r="302" spans="1:13" s="3" customFormat="1" ht="12.75">
      <c r="A302" s="46"/>
      <c r="B302" s="63"/>
      <c r="C302" s="7"/>
      <c r="D302" s="20"/>
      <c r="E302" s="9"/>
      <c r="F302" s="232"/>
      <c r="G302" s="46"/>
      <c r="H302" s="26"/>
      <c r="I302" s="7"/>
      <c r="J302" s="8"/>
      <c r="K302" s="9"/>
      <c r="L302" s="237"/>
      <c r="M302" s="46"/>
    </row>
    <row r="303" spans="1:13" s="3" customFormat="1" ht="12.75">
      <c r="A303" s="46"/>
      <c r="B303" s="63"/>
      <c r="C303" s="7"/>
      <c r="D303" s="20"/>
      <c r="E303" s="9"/>
      <c r="F303" s="232"/>
      <c r="G303" s="46"/>
      <c r="H303" s="26"/>
      <c r="I303" s="7"/>
      <c r="J303" s="8"/>
      <c r="K303" s="9"/>
      <c r="L303" s="237"/>
      <c r="M303" s="46"/>
    </row>
    <row r="304" spans="1:13" s="3" customFormat="1" ht="12.75">
      <c r="A304" s="46"/>
      <c r="B304" s="63"/>
      <c r="C304" s="7"/>
      <c r="D304" s="20"/>
      <c r="E304" s="9"/>
      <c r="F304" s="232"/>
      <c r="G304" s="46"/>
      <c r="H304" s="26"/>
      <c r="I304" s="7"/>
      <c r="J304" s="8"/>
      <c r="K304" s="9"/>
      <c r="L304" s="237"/>
      <c r="M304" s="46"/>
    </row>
    <row r="305" spans="1:13" s="3" customFormat="1" ht="12.75">
      <c r="A305" s="46"/>
      <c r="B305" s="63"/>
      <c r="C305" s="7"/>
      <c r="D305" s="20"/>
      <c r="E305" s="9"/>
      <c r="F305" s="232"/>
      <c r="G305" s="46"/>
      <c r="H305" s="26"/>
      <c r="I305" s="7"/>
      <c r="J305" s="8"/>
      <c r="K305" s="9"/>
      <c r="L305" s="237"/>
      <c r="M305" s="46"/>
    </row>
    <row r="306" spans="1:13" s="3" customFormat="1" ht="12.75">
      <c r="A306" s="46"/>
      <c r="B306" s="63"/>
      <c r="C306" s="7"/>
      <c r="D306" s="21"/>
      <c r="E306" s="9"/>
      <c r="F306" s="232"/>
      <c r="G306" s="46"/>
      <c r="H306" s="26"/>
      <c r="I306" s="7"/>
      <c r="J306" s="7"/>
      <c r="K306" s="9"/>
      <c r="L306" s="237"/>
      <c r="M306" s="46"/>
    </row>
    <row r="307" spans="1:13" s="3" customFormat="1" ht="12.75">
      <c r="A307" s="46"/>
      <c r="B307" s="63"/>
      <c r="C307" s="7"/>
      <c r="D307" s="21"/>
      <c r="E307" s="9"/>
      <c r="F307" s="232"/>
      <c r="G307" s="46"/>
      <c r="H307" s="26"/>
      <c r="I307" s="7"/>
      <c r="J307" s="7"/>
      <c r="K307" s="9"/>
      <c r="L307" s="237"/>
      <c r="M307" s="46"/>
    </row>
    <row r="308" spans="1:13" s="3" customFormat="1" ht="12.75">
      <c r="A308" s="46"/>
      <c r="B308" s="63"/>
      <c r="C308" s="7"/>
      <c r="D308" s="21"/>
      <c r="E308" s="9"/>
      <c r="F308" s="232"/>
      <c r="G308" s="46"/>
      <c r="H308" s="26"/>
      <c r="I308" s="7"/>
      <c r="J308" s="7"/>
      <c r="K308" s="9"/>
      <c r="L308" s="237"/>
      <c r="M308" s="46"/>
    </row>
    <row r="309" spans="1:13" s="3" customFormat="1" ht="12.75">
      <c r="A309" s="46"/>
      <c r="B309" s="63"/>
      <c r="C309" s="7"/>
      <c r="D309" s="21"/>
      <c r="E309" s="9"/>
      <c r="F309" s="232"/>
      <c r="G309" s="46"/>
      <c r="H309" s="26"/>
      <c r="I309" s="7"/>
      <c r="J309" s="7"/>
      <c r="K309" s="9"/>
      <c r="L309" s="237"/>
      <c r="M309" s="46"/>
    </row>
    <row r="310" spans="1:13" s="3" customFormat="1" ht="12.75">
      <c r="A310" s="46"/>
      <c r="B310" s="63"/>
      <c r="C310" s="7"/>
      <c r="D310" s="21"/>
      <c r="E310" s="9"/>
      <c r="F310" s="232"/>
      <c r="G310" s="46"/>
      <c r="H310" s="26"/>
      <c r="I310" s="7"/>
      <c r="J310" s="7"/>
      <c r="K310" s="9"/>
      <c r="L310" s="237"/>
      <c r="M310" s="46"/>
    </row>
    <row r="311" spans="1:13" s="3" customFormat="1" ht="13.5" thickBot="1">
      <c r="A311" s="46"/>
      <c r="B311" s="65"/>
      <c r="C311" s="66"/>
      <c r="D311" s="67"/>
      <c r="E311" s="68"/>
      <c r="F311" s="233"/>
      <c r="G311" s="46"/>
      <c r="H311" s="28"/>
      <c r="I311" s="29"/>
      <c r="J311" s="29"/>
      <c r="K311" s="30"/>
      <c r="L311" s="238"/>
      <c r="M311" s="46"/>
    </row>
    <row r="312" spans="1:13" s="3" customFormat="1" ht="12.75" thickTop="1">
      <c r="B312" s="48"/>
      <c r="C312" s="48"/>
      <c r="D312" s="48"/>
      <c r="E312" s="48"/>
      <c r="F312" s="48"/>
      <c r="H312" s="48"/>
      <c r="I312" s="48"/>
      <c r="J312" s="48"/>
      <c r="K312" s="48"/>
      <c r="L312" s="48"/>
    </row>
    <row r="313" spans="1:13" s="3" customFormat="1" hidden="1">
      <c r="G313" s="46"/>
    </row>
    <row r="314" spans="1:13" s="3" customFormat="1" ht="21" hidden="1" thickBot="1">
      <c r="B314" s="193" t="s">
        <v>556</v>
      </c>
      <c r="C314" s="193"/>
      <c r="D314" s="193" t="s">
        <v>555</v>
      </c>
      <c r="E314" s="902" t="s">
        <v>558</v>
      </c>
      <c r="F314" s="902"/>
      <c r="G314" s="46"/>
      <c r="H314" s="193" t="s">
        <v>2562</v>
      </c>
      <c r="I314" s="193"/>
      <c r="J314" s="193" t="s">
        <v>726</v>
      </c>
      <c r="K314" s="902" t="s">
        <v>2563</v>
      </c>
      <c r="L314" s="902"/>
    </row>
    <row r="315" spans="1:13" s="3" customFormat="1" ht="13.5" hidden="1" thickTop="1" thickBot="1">
      <c r="B315" s="924" t="s">
        <v>557</v>
      </c>
      <c r="C315" s="925"/>
      <c r="D315" s="45"/>
      <c r="E315" s="45"/>
      <c r="F315" s="45"/>
      <c r="G315" s="46"/>
      <c r="H315" s="924" t="s">
        <v>2563</v>
      </c>
      <c r="I315" s="925"/>
      <c r="J315" s="45"/>
      <c r="K315" s="45"/>
      <c r="L315" s="45"/>
    </row>
    <row r="316" spans="1:13" s="3" customFormat="1" ht="16.5" hidden="1" thickTop="1" thickBot="1">
      <c r="B316" s="926"/>
      <c r="C316" s="927"/>
      <c r="D316" s="32"/>
      <c r="E316" s="33" t="s">
        <v>647</v>
      </c>
      <c r="F316" s="34">
        <f>COUNTA(D318:D337)</f>
        <v>0</v>
      </c>
      <c r="G316" s="46"/>
      <c r="H316" s="926"/>
      <c r="I316" s="927"/>
      <c r="J316" s="32"/>
      <c r="K316" s="33" t="s">
        <v>647</v>
      </c>
      <c r="L316" s="34">
        <f>COUNTA(J318:J337)</f>
        <v>0</v>
      </c>
    </row>
    <row r="317" spans="1:13" s="3" customFormat="1" hidden="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hidden="1">
      <c r="B318" s="100"/>
      <c r="C318" s="83"/>
      <c r="D318" s="84"/>
      <c r="E318" s="85"/>
      <c r="F318" s="267"/>
      <c r="G318" s="46"/>
      <c r="H318" s="100"/>
      <c r="I318" s="83"/>
      <c r="J318" s="84"/>
      <c r="K318" s="85"/>
      <c r="L318" s="267"/>
    </row>
    <row r="319" spans="1:13" s="3" customFormat="1" hidden="1">
      <c r="B319" s="102"/>
      <c r="C319" s="88"/>
      <c r="D319" s="89"/>
      <c r="E319" s="90"/>
      <c r="F319" s="268"/>
      <c r="G319" s="46"/>
      <c r="H319" s="102"/>
      <c r="I319" s="88"/>
      <c r="J319" s="89"/>
      <c r="K319" s="90"/>
      <c r="L319" s="268"/>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B315:C316"/>
    <mergeCell ref="H315:I316"/>
    <mergeCell ref="K288:L288"/>
    <mergeCell ref="E288:F288"/>
    <mergeCell ref="F263:I263"/>
    <mergeCell ref="H264:I265"/>
    <mergeCell ref="E314:F314"/>
    <mergeCell ref="K314:L314"/>
    <mergeCell ref="B289:C290"/>
    <mergeCell ref="H289:I290"/>
    <mergeCell ref="B264:C265"/>
    <mergeCell ref="F238:I238"/>
    <mergeCell ref="H239:I240"/>
    <mergeCell ref="B188:C188"/>
    <mergeCell ref="B162:C163"/>
    <mergeCell ref="H162:I163"/>
    <mergeCell ref="B213:C213"/>
    <mergeCell ref="F213:I213"/>
    <mergeCell ref="B214:C215"/>
    <mergeCell ref="H214:I215"/>
    <mergeCell ref="B239:C240"/>
    <mergeCell ref="K72:L72"/>
    <mergeCell ref="B73:C74"/>
    <mergeCell ref="H73:I74"/>
    <mergeCell ref="B72:C72"/>
    <mergeCell ref="K117:L117"/>
    <mergeCell ref="B117:C117"/>
    <mergeCell ref="K161:L161"/>
    <mergeCell ref="F188:I188"/>
    <mergeCell ref="K213:L213"/>
    <mergeCell ref="B161:C161"/>
    <mergeCell ref="B189:C190"/>
    <mergeCell ref="H189:I190"/>
    <mergeCell ref="F161:I161"/>
    <mergeCell ref="K188:L188"/>
    <mergeCell ref="H118:I119"/>
    <mergeCell ref="F117:I117"/>
    <mergeCell ref="B118:C119"/>
    <mergeCell ref="F35:I35"/>
    <mergeCell ref="B11:C12"/>
    <mergeCell ref="B35:C35"/>
    <mergeCell ref="B36:C37"/>
    <mergeCell ref="H36:I37"/>
    <mergeCell ref="F72:I72"/>
    <mergeCell ref="K35:L35"/>
    <mergeCell ref="F10:I10"/>
    <mergeCell ref="H11:I12"/>
    <mergeCell ref="A1:M1"/>
    <mergeCell ref="F4:G5"/>
    <mergeCell ref="F6:G7"/>
    <mergeCell ref="B10:C10"/>
    <mergeCell ref="K10:L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N1" sqref="N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05" t="s">
        <v>1666</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39186</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v>257</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8</v>
      </c>
      <c r="G12" s="46"/>
      <c r="H12" s="926"/>
      <c r="I12" s="927"/>
      <c r="J12" s="32"/>
      <c r="K12" s="33" t="s">
        <v>647</v>
      </c>
      <c r="L12" s="34">
        <f>COUNTA(J14:J33)</f>
        <v>12</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923</v>
      </c>
      <c r="D14" s="84" t="s">
        <v>922</v>
      </c>
      <c r="E14" s="85" t="s">
        <v>659</v>
      </c>
      <c r="F14" s="263" t="s">
        <v>2630</v>
      </c>
      <c r="G14" s="46"/>
      <c r="H14" s="100" t="s">
        <v>632</v>
      </c>
      <c r="I14" s="83" t="s">
        <v>984</v>
      </c>
      <c r="J14" s="84" t="s">
        <v>333</v>
      </c>
      <c r="K14" s="85" t="s">
        <v>2330</v>
      </c>
      <c r="L14" s="267" t="s">
        <v>2797</v>
      </c>
      <c r="M14" s="46"/>
    </row>
    <row r="15" spans="1:13" s="3" customFormat="1">
      <c r="A15" s="46"/>
      <c r="B15" s="87" t="s">
        <v>633</v>
      </c>
      <c r="C15" s="88" t="s">
        <v>763</v>
      </c>
      <c r="D15" s="89" t="s">
        <v>685</v>
      </c>
      <c r="E15" s="90" t="s">
        <v>665</v>
      </c>
      <c r="F15" s="264" t="s">
        <v>10</v>
      </c>
      <c r="G15" s="46"/>
      <c r="H15" s="102" t="s">
        <v>633</v>
      </c>
      <c r="I15" s="88" t="s">
        <v>742</v>
      </c>
      <c r="J15" s="89" t="s">
        <v>797</v>
      </c>
      <c r="K15" s="90" t="s">
        <v>631</v>
      </c>
      <c r="L15" s="268" t="s">
        <v>1710</v>
      </c>
      <c r="M15" s="46"/>
    </row>
    <row r="16" spans="1:13" s="3" customFormat="1">
      <c r="A16" s="46"/>
      <c r="B16" s="92" t="s">
        <v>634</v>
      </c>
      <c r="C16" s="93" t="s">
        <v>694</v>
      </c>
      <c r="D16" s="94" t="s">
        <v>691</v>
      </c>
      <c r="E16" s="95" t="s">
        <v>631</v>
      </c>
      <c r="F16" s="265" t="s">
        <v>2631</v>
      </c>
      <c r="G16" s="46"/>
      <c r="H16" s="104" t="s">
        <v>634</v>
      </c>
      <c r="I16" s="93" t="s">
        <v>669</v>
      </c>
      <c r="J16" s="94" t="s">
        <v>803</v>
      </c>
      <c r="K16" s="95" t="s">
        <v>663</v>
      </c>
      <c r="L16" s="269" t="s">
        <v>334</v>
      </c>
      <c r="M16" s="46"/>
    </row>
    <row r="17" spans="1:13" s="3" customFormat="1">
      <c r="A17" s="46"/>
      <c r="B17" s="188" t="s">
        <v>635</v>
      </c>
      <c r="C17" s="7" t="s">
        <v>978</v>
      </c>
      <c r="D17" s="8" t="s">
        <v>2049</v>
      </c>
      <c r="E17" s="9" t="s">
        <v>631</v>
      </c>
      <c r="F17" s="266" t="s">
        <v>2632</v>
      </c>
      <c r="G17" s="46"/>
      <c r="H17" s="26" t="s">
        <v>635</v>
      </c>
      <c r="I17" s="7" t="s">
        <v>731</v>
      </c>
      <c r="J17" s="8" t="s">
        <v>2636</v>
      </c>
      <c r="K17" s="9" t="s">
        <v>663</v>
      </c>
      <c r="L17" s="270" t="s">
        <v>2798</v>
      </c>
      <c r="M17" s="46"/>
    </row>
    <row r="18" spans="1:13" s="3" customFormat="1">
      <c r="A18" s="46"/>
      <c r="B18" s="188" t="s">
        <v>636</v>
      </c>
      <c r="C18" s="7" t="s">
        <v>2326</v>
      </c>
      <c r="D18" s="8" t="s">
        <v>926</v>
      </c>
      <c r="E18" s="9" t="s">
        <v>631</v>
      </c>
      <c r="F18" s="266" t="s">
        <v>2633</v>
      </c>
      <c r="G18" s="46"/>
      <c r="H18" s="26" t="s">
        <v>636</v>
      </c>
      <c r="I18" s="7" t="s">
        <v>2053</v>
      </c>
      <c r="J18" s="8" t="s">
        <v>25</v>
      </c>
      <c r="K18" s="9" t="s">
        <v>631</v>
      </c>
      <c r="L18" s="270" t="s">
        <v>24</v>
      </c>
      <c r="M18" s="46"/>
    </row>
    <row r="19" spans="1:13" s="3" customFormat="1">
      <c r="A19" s="46"/>
      <c r="B19" s="188" t="s">
        <v>637</v>
      </c>
      <c r="C19" s="7" t="s">
        <v>2627</v>
      </c>
      <c r="D19" s="8" t="s">
        <v>2628</v>
      </c>
      <c r="E19" s="9" t="s">
        <v>37</v>
      </c>
      <c r="F19" s="266" t="s">
        <v>2634</v>
      </c>
      <c r="G19" s="46"/>
      <c r="H19" s="26" t="s">
        <v>637</v>
      </c>
      <c r="I19" s="7" t="s">
        <v>731</v>
      </c>
      <c r="J19" s="8" t="s">
        <v>813</v>
      </c>
      <c r="K19" s="9" t="s">
        <v>631</v>
      </c>
      <c r="L19" s="270" t="s">
        <v>1723</v>
      </c>
      <c r="M19" s="46"/>
    </row>
    <row r="20" spans="1:13" s="3" customFormat="1">
      <c r="A20" s="46"/>
      <c r="B20" s="188" t="s">
        <v>638</v>
      </c>
      <c r="C20" s="7" t="s">
        <v>698</v>
      </c>
      <c r="D20" s="8" t="s">
        <v>2629</v>
      </c>
      <c r="E20" s="9" t="s">
        <v>631</v>
      </c>
      <c r="F20" s="266" t="s">
        <v>2635</v>
      </c>
      <c r="G20" s="46"/>
      <c r="H20" s="26" t="s">
        <v>638</v>
      </c>
      <c r="I20" s="7" t="s">
        <v>2637</v>
      </c>
      <c r="J20" s="8" t="s">
        <v>2638</v>
      </c>
      <c r="K20" s="9" t="s">
        <v>631</v>
      </c>
      <c r="L20" s="270" t="s">
        <v>2799</v>
      </c>
      <c r="M20" s="46"/>
    </row>
    <row r="21" spans="1:13" s="3" customFormat="1">
      <c r="A21" s="46"/>
      <c r="B21" s="188" t="s">
        <v>639</v>
      </c>
      <c r="C21" s="7" t="s">
        <v>969</v>
      </c>
      <c r="D21" s="8" t="s">
        <v>1614</v>
      </c>
      <c r="E21" s="9" t="s">
        <v>753</v>
      </c>
      <c r="F21" s="266" t="s">
        <v>364</v>
      </c>
      <c r="G21" s="46"/>
      <c r="H21" s="26" t="s">
        <v>639</v>
      </c>
      <c r="I21" s="7" t="s">
        <v>707</v>
      </c>
      <c r="J21" s="8" t="s">
        <v>2639</v>
      </c>
      <c r="K21" s="9" t="s">
        <v>631</v>
      </c>
      <c r="L21" s="270" t="s">
        <v>341</v>
      </c>
      <c r="M21" s="46"/>
    </row>
    <row r="22" spans="1:13" s="3" customFormat="1" ht="12.75">
      <c r="A22" s="46"/>
      <c r="B22" s="6"/>
      <c r="C22" s="7"/>
      <c r="D22" s="20"/>
      <c r="E22" s="9"/>
      <c r="F22" s="266"/>
      <c r="G22" s="46"/>
      <c r="H22" s="26" t="s">
        <v>640</v>
      </c>
      <c r="I22" s="7" t="s">
        <v>666</v>
      </c>
      <c r="J22" s="8" t="s">
        <v>2640</v>
      </c>
      <c r="K22" s="9" t="s">
        <v>631</v>
      </c>
      <c r="L22" s="270" t="s">
        <v>2800</v>
      </c>
      <c r="M22" s="46"/>
    </row>
    <row r="23" spans="1:13" s="3" customFormat="1" ht="12.75">
      <c r="A23" s="46"/>
      <c r="B23" s="6"/>
      <c r="C23" s="7"/>
      <c r="D23" s="20"/>
      <c r="E23" s="9"/>
      <c r="F23" s="266"/>
      <c r="G23" s="46"/>
      <c r="H23" s="26" t="s">
        <v>641</v>
      </c>
      <c r="I23" s="7" t="s">
        <v>1346</v>
      </c>
      <c r="J23" s="8" t="s">
        <v>1303</v>
      </c>
      <c r="K23" s="9" t="s">
        <v>631</v>
      </c>
      <c r="L23" s="270" t="s">
        <v>27</v>
      </c>
      <c r="M23" s="46"/>
    </row>
    <row r="24" spans="1:13" s="3" customFormat="1" ht="12.75">
      <c r="A24" s="46"/>
      <c r="B24" s="6"/>
      <c r="C24" s="7"/>
      <c r="D24" s="20"/>
      <c r="E24" s="9"/>
      <c r="F24" s="266"/>
      <c r="G24" s="46"/>
      <c r="H24" s="26" t="s">
        <v>642</v>
      </c>
      <c r="I24" s="7" t="s">
        <v>1116</v>
      </c>
      <c r="J24" s="8" t="s">
        <v>2641</v>
      </c>
      <c r="K24" s="9" t="s">
        <v>631</v>
      </c>
      <c r="L24" s="270" t="s">
        <v>2314</v>
      </c>
      <c r="M24" s="46"/>
    </row>
    <row r="25" spans="1:13" s="3" customFormat="1" ht="13.5" thickBot="1">
      <c r="A25" s="46"/>
      <c r="B25" s="6"/>
      <c r="C25" s="7"/>
      <c r="D25" s="20"/>
      <c r="E25" s="9"/>
      <c r="F25" s="266"/>
      <c r="G25" s="46"/>
      <c r="H25" s="26" t="s">
        <v>643</v>
      </c>
      <c r="I25" s="7" t="s">
        <v>1123</v>
      </c>
      <c r="J25" s="8" t="s">
        <v>23</v>
      </c>
      <c r="K25" s="9" t="s">
        <v>631</v>
      </c>
      <c r="L25" s="270" t="s">
        <v>2801</v>
      </c>
      <c r="M25" s="46"/>
    </row>
    <row r="26" spans="1:13" s="3" customFormat="1" ht="12.75" hidden="1">
      <c r="A26" s="46"/>
      <c r="B26" s="6"/>
      <c r="C26" s="7"/>
      <c r="D26" s="20"/>
      <c r="E26" s="9"/>
      <c r="F26" s="266"/>
      <c r="G26" s="46"/>
      <c r="H26" s="26"/>
      <c r="I26" s="7"/>
      <c r="J26" s="8"/>
      <c r="K26" s="9"/>
      <c r="L26" s="270"/>
      <c r="M26" s="46"/>
    </row>
    <row r="27" spans="1:13" s="3" customFormat="1" ht="13.5" hidden="1" thickBot="1">
      <c r="A27" s="46"/>
      <c r="B27" s="6"/>
      <c r="C27" s="7"/>
      <c r="D27" s="20"/>
      <c r="E27" s="9"/>
      <c r="F27" s="266"/>
      <c r="G27" s="46"/>
      <c r="H27" s="26"/>
      <c r="I27" s="7"/>
      <c r="J27" s="8"/>
      <c r="K27" s="9"/>
      <c r="L27" s="270"/>
      <c r="M27" s="46"/>
    </row>
    <row r="28" spans="1:13" s="3" customFormat="1" ht="12.75" hidden="1">
      <c r="A28" s="46"/>
      <c r="B28" s="6"/>
      <c r="C28" s="7"/>
      <c r="D28" s="21"/>
      <c r="E28" s="9"/>
      <c r="F28" s="266"/>
      <c r="G28" s="46"/>
      <c r="H28" s="26"/>
      <c r="I28" s="7"/>
      <c r="J28" s="7"/>
      <c r="K28" s="9"/>
      <c r="L28" s="270"/>
      <c r="M28" s="46"/>
    </row>
    <row r="29" spans="1:13" s="3" customFormat="1" ht="12.75" hidden="1">
      <c r="A29" s="46"/>
      <c r="B29" s="6"/>
      <c r="C29" s="7"/>
      <c r="D29" s="21"/>
      <c r="E29" s="9"/>
      <c r="F29" s="266"/>
      <c r="G29" s="46"/>
      <c r="H29" s="26"/>
      <c r="I29" s="7"/>
      <c r="J29" s="7"/>
      <c r="K29" s="9"/>
      <c r="L29" s="270"/>
      <c r="M29" s="46"/>
    </row>
    <row r="30" spans="1:13" s="3" customFormat="1" ht="12.75" hidden="1">
      <c r="A30" s="46"/>
      <c r="B30" s="6"/>
      <c r="C30" s="7"/>
      <c r="D30" s="21"/>
      <c r="E30" s="9"/>
      <c r="F30" s="266"/>
      <c r="G30" s="46"/>
      <c r="H30" s="26"/>
      <c r="I30" s="7"/>
      <c r="J30" s="7"/>
      <c r="K30" s="9"/>
      <c r="L30" s="270"/>
      <c r="M30" s="46"/>
    </row>
    <row r="31" spans="1:13" s="3" customFormat="1" ht="12.75" hidden="1">
      <c r="A31" s="46"/>
      <c r="B31" s="6"/>
      <c r="C31" s="7"/>
      <c r="D31" s="21"/>
      <c r="E31" s="9"/>
      <c r="F31" s="266"/>
      <c r="G31" s="46"/>
      <c r="H31" s="26"/>
      <c r="I31" s="7"/>
      <c r="J31" s="7"/>
      <c r="K31" s="9"/>
      <c r="L31" s="270"/>
      <c r="M31" s="46"/>
    </row>
    <row r="32" spans="1:13" s="3" customFormat="1" ht="12.75" hidden="1">
      <c r="A32" s="46"/>
      <c r="B32" s="6"/>
      <c r="C32" s="7"/>
      <c r="D32" s="21"/>
      <c r="E32" s="9"/>
      <c r="F32" s="266"/>
      <c r="G32" s="46"/>
      <c r="H32" s="26"/>
      <c r="I32" s="7"/>
      <c r="J32" s="7"/>
      <c r="K32" s="9"/>
      <c r="L32" s="270"/>
      <c r="M32" s="46"/>
    </row>
    <row r="33" spans="1:13" s="3" customFormat="1" ht="13.5" hidden="1" thickBot="1">
      <c r="A33" s="46"/>
      <c r="B33" s="19"/>
      <c r="C33" s="10"/>
      <c r="D33" s="22"/>
      <c r="E33" s="11"/>
      <c r="F33" s="358"/>
      <c r="G33" s="46"/>
      <c r="H33" s="26"/>
      <c r="I33" s="29"/>
      <c r="J33" s="29"/>
      <c r="K33" s="30"/>
      <c r="L33" s="35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20</v>
      </c>
      <c r="G37" s="46"/>
      <c r="H37" s="926"/>
      <c r="I37" s="927"/>
      <c r="J37" s="32"/>
      <c r="K37" s="33" t="s">
        <v>647</v>
      </c>
      <c r="L37" s="34">
        <f>COUNTA(J39:J70)</f>
        <v>22</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761</v>
      </c>
      <c r="D39" s="84" t="s">
        <v>2058</v>
      </c>
      <c r="E39" s="85" t="s">
        <v>753</v>
      </c>
      <c r="F39" s="263" t="s">
        <v>2068</v>
      </c>
      <c r="G39" s="46"/>
      <c r="H39" s="100" t="s">
        <v>632</v>
      </c>
      <c r="I39" s="83" t="s">
        <v>785</v>
      </c>
      <c r="J39" s="84" t="s">
        <v>672</v>
      </c>
      <c r="K39" s="85" t="s">
        <v>737</v>
      </c>
      <c r="L39" s="267" t="s">
        <v>2648</v>
      </c>
      <c r="M39" s="46"/>
    </row>
    <row r="40" spans="1:13" s="3" customFormat="1">
      <c r="A40" s="46"/>
      <c r="B40" s="87" t="s">
        <v>633</v>
      </c>
      <c r="C40" s="88" t="s">
        <v>629</v>
      </c>
      <c r="D40" s="89" t="s">
        <v>2642</v>
      </c>
      <c r="E40" s="90" t="s">
        <v>753</v>
      </c>
      <c r="F40" s="264" t="s">
        <v>2057</v>
      </c>
      <c r="G40" s="46"/>
      <c r="H40" s="102" t="s">
        <v>633</v>
      </c>
      <c r="I40" s="88" t="s">
        <v>800</v>
      </c>
      <c r="J40" s="89" t="s">
        <v>1334</v>
      </c>
      <c r="K40" s="90" t="s">
        <v>665</v>
      </c>
      <c r="L40" s="268" t="s">
        <v>380</v>
      </c>
      <c r="M40" s="46"/>
    </row>
    <row r="41" spans="1:13" s="3" customFormat="1">
      <c r="A41" s="46"/>
      <c r="B41" s="92" t="s">
        <v>634</v>
      </c>
      <c r="C41" s="93" t="s">
        <v>1104</v>
      </c>
      <c r="D41" s="94" t="s">
        <v>13</v>
      </c>
      <c r="E41" s="95" t="s">
        <v>753</v>
      </c>
      <c r="F41" s="265" t="s">
        <v>38</v>
      </c>
      <c r="G41" s="46"/>
      <c r="H41" s="104" t="s">
        <v>634</v>
      </c>
      <c r="I41" s="93" t="s">
        <v>1738</v>
      </c>
      <c r="J41" s="94" t="s">
        <v>728</v>
      </c>
      <c r="K41" s="95" t="s">
        <v>663</v>
      </c>
      <c r="L41" s="269" t="s">
        <v>2057</v>
      </c>
      <c r="M41" s="46"/>
    </row>
    <row r="42" spans="1:13" s="3" customFormat="1">
      <c r="A42" s="46"/>
      <c r="B42" s="6" t="s">
        <v>635</v>
      </c>
      <c r="C42" s="7" t="s">
        <v>2326</v>
      </c>
      <c r="D42" s="8" t="s">
        <v>2059</v>
      </c>
      <c r="E42" s="9" t="s">
        <v>753</v>
      </c>
      <c r="F42" s="266" t="s">
        <v>87</v>
      </c>
      <c r="G42" s="46"/>
      <c r="H42" s="26" t="s">
        <v>635</v>
      </c>
      <c r="I42" s="7" t="s">
        <v>984</v>
      </c>
      <c r="J42" s="8" t="s">
        <v>23</v>
      </c>
      <c r="K42" s="9" t="s">
        <v>631</v>
      </c>
      <c r="L42" s="270" t="s">
        <v>381</v>
      </c>
      <c r="M42" s="46"/>
    </row>
    <row r="43" spans="1:13" s="3" customFormat="1">
      <c r="A43" s="46"/>
      <c r="B43" s="6" t="s">
        <v>636</v>
      </c>
      <c r="C43" s="7" t="s">
        <v>682</v>
      </c>
      <c r="D43" s="8" t="s">
        <v>2643</v>
      </c>
      <c r="E43" s="9" t="s">
        <v>753</v>
      </c>
      <c r="F43" s="266" t="s">
        <v>39</v>
      </c>
      <c r="G43" s="46"/>
      <c r="H43" s="26" t="s">
        <v>636</v>
      </c>
      <c r="I43" s="7" t="s">
        <v>1116</v>
      </c>
      <c r="J43" s="8" t="s">
        <v>792</v>
      </c>
      <c r="K43" s="9" t="s">
        <v>663</v>
      </c>
      <c r="L43" s="270" t="s">
        <v>94</v>
      </c>
      <c r="M43" s="46"/>
    </row>
    <row r="44" spans="1:13" s="3" customFormat="1">
      <c r="A44" s="46"/>
      <c r="B44" s="6" t="s">
        <v>637</v>
      </c>
      <c r="C44" s="7" t="s">
        <v>2644</v>
      </c>
      <c r="D44" s="8" t="s">
        <v>2645</v>
      </c>
      <c r="E44" s="9" t="s">
        <v>753</v>
      </c>
      <c r="F44" s="266" t="s">
        <v>2391</v>
      </c>
      <c r="G44" s="46"/>
      <c r="H44" s="26" t="s">
        <v>637</v>
      </c>
      <c r="I44" s="7" t="s">
        <v>984</v>
      </c>
      <c r="J44" s="8" t="s">
        <v>792</v>
      </c>
      <c r="K44" s="9" t="s">
        <v>679</v>
      </c>
      <c r="L44" s="270" t="s">
        <v>2649</v>
      </c>
      <c r="M44" s="46"/>
    </row>
    <row r="45" spans="1:13" s="3" customFormat="1">
      <c r="A45" s="46"/>
      <c r="B45" s="6" t="s">
        <v>638</v>
      </c>
      <c r="C45" s="7" t="s">
        <v>1104</v>
      </c>
      <c r="D45" s="8" t="s">
        <v>926</v>
      </c>
      <c r="E45" s="9" t="s">
        <v>802</v>
      </c>
      <c r="F45" s="266" t="s">
        <v>355</v>
      </c>
      <c r="G45" s="46"/>
      <c r="H45" s="26" t="s">
        <v>638</v>
      </c>
      <c r="I45" s="7" t="s">
        <v>1422</v>
      </c>
      <c r="J45" s="8" t="s">
        <v>672</v>
      </c>
      <c r="K45" s="9" t="s">
        <v>737</v>
      </c>
      <c r="L45" s="270" t="s">
        <v>352</v>
      </c>
      <c r="M45" s="46"/>
    </row>
    <row r="46" spans="1:13" s="3" customFormat="1">
      <c r="A46" s="46"/>
      <c r="B46" s="6" t="s">
        <v>639</v>
      </c>
      <c r="C46" s="7" t="s">
        <v>692</v>
      </c>
      <c r="D46" s="8" t="s">
        <v>2322</v>
      </c>
      <c r="E46" s="9" t="s">
        <v>753</v>
      </c>
      <c r="F46" s="266" t="s">
        <v>2362</v>
      </c>
      <c r="G46" s="46"/>
      <c r="H46" s="26" t="s">
        <v>639</v>
      </c>
      <c r="I46" s="7" t="s">
        <v>703</v>
      </c>
      <c r="J46" s="8" t="s">
        <v>1395</v>
      </c>
      <c r="K46" s="9" t="s">
        <v>931</v>
      </c>
      <c r="L46" s="270" t="s">
        <v>354</v>
      </c>
      <c r="M46" s="46"/>
    </row>
    <row r="47" spans="1:13" s="3" customFormat="1">
      <c r="A47" s="46"/>
      <c r="B47" s="6" t="s">
        <v>640</v>
      </c>
      <c r="C47" s="7" t="s">
        <v>1311</v>
      </c>
      <c r="D47" s="8" t="s">
        <v>2299</v>
      </c>
      <c r="E47" s="9" t="s">
        <v>2330</v>
      </c>
      <c r="F47" s="266" t="s">
        <v>2395</v>
      </c>
      <c r="G47" s="46"/>
      <c r="H47" s="26" t="s">
        <v>640</v>
      </c>
      <c r="I47" s="7" t="s">
        <v>982</v>
      </c>
      <c r="J47" s="8" t="s">
        <v>333</v>
      </c>
      <c r="K47" s="9" t="s">
        <v>2330</v>
      </c>
      <c r="L47" s="270" t="s">
        <v>368</v>
      </c>
      <c r="M47" s="46"/>
    </row>
    <row r="48" spans="1:13" s="3" customFormat="1">
      <c r="A48" s="46"/>
      <c r="B48" s="6" t="s">
        <v>641</v>
      </c>
      <c r="C48" s="7" t="s">
        <v>1407</v>
      </c>
      <c r="D48" s="8" t="s">
        <v>2802</v>
      </c>
      <c r="E48" s="9" t="s">
        <v>631</v>
      </c>
      <c r="F48" s="266" t="s">
        <v>372</v>
      </c>
      <c r="G48" s="46"/>
      <c r="H48" s="26" t="s">
        <v>641</v>
      </c>
      <c r="I48" s="7" t="s">
        <v>669</v>
      </c>
      <c r="J48" s="8" t="s">
        <v>342</v>
      </c>
      <c r="K48" s="9" t="s">
        <v>948</v>
      </c>
      <c r="L48" s="270" t="s">
        <v>369</v>
      </c>
      <c r="M48" s="46"/>
    </row>
    <row r="49" spans="1:13" s="3" customFormat="1">
      <c r="A49" s="46"/>
      <c r="B49" s="6" t="s">
        <v>642</v>
      </c>
      <c r="C49" s="7" t="s">
        <v>689</v>
      </c>
      <c r="D49" s="8" t="s">
        <v>2628</v>
      </c>
      <c r="E49" s="9" t="s">
        <v>753</v>
      </c>
      <c r="F49" s="266" t="s">
        <v>2397</v>
      </c>
      <c r="G49" s="46"/>
      <c r="H49" s="26" t="s">
        <v>642</v>
      </c>
      <c r="I49" s="7" t="s">
        <v>1060</v>
      </c>
      <c r="J49" s="8" t="s">
        <v>2064</v>
      </c>
      <c r="K49" s="9" t="s">
        <v>37</v>
      </c>
      <c r="L49" s="270" t="s">
        <v>2362</v>
      </c>
      <c r="M49" s="46"/>
    </row>
    <row r="50" spans="1:13" s="3" customFormat="1">
      <c r="A50" s="46"/>
      <c r="B50" s="6" t="s">
        <v>643</v>
      </c>
      <c r="C50" s="7" t="s">
        <v>1311</v>
      </c>
      <c r="D50" s="8" t="s">
        <v>329</v>
      </c>
      <c r="E50" s="9" t="s">
        <v>631</v>
      </c>
      <c r="F50" s="266" t="s">
        <v>2398</v>
      </c>
      <c r="G50" s="46"/>
      <c r="H50" s="26" t="s">
        <v>643</v>
      </c>
      <c r="I50" s="7" t="s">
        <v>2065</v>
      </c>
      <c r="J50" s="8" t="s">
        <v>2066</v>
      </c>
      <c r="K50" s="9" t="s">
        <v>631</v>
      </c>
      <c r="L50" s="270" t="s">
        <v>44</v>
      </c>
      <c r="M50" s="46"/>
    </row>
    <row r="51" spans="1:13" s="3" customFormat="1">
      <c r="A51" s="46"/>
      <c r="B51" s="6" t="s">
        <v>644</v>
      </c>
      <c r="C51" s="7" t="s">
        <v>2326</v>
      </c>
      <c r="D51" s="8" t="s">
        <v>2061</v>
      </c>
      <c r="E51" s="9" t="s">
        <v>631</v>
      </c>
      <c r="F51" s="266" t="s">
        <v>359</v>
      </c>
      <c r="G51" s="46"/>
      <c r="H51" s="26" t="s">
        <v>644</v>
      </c>
      <c r="I51" s="7" t="s">
        <v>1053</v>
      </c>
      <c r="J51" s="8" t="s">
        <v>998</v>
      </c>
      <c r="K51" s="9" t="s">
        <v>37</v>
      </c>
      <c r="L51" s="270" t="s">
        <v>2650</v>
      </c>
      <c r="M51" s="46"/>
    </row>
    <row r="52" spans="1:13" s="3" customFormat="1">
      <c r="A52" s="46"/>
      <c r="B52" s="6" t="s">
        <v>645</v>
      </c>
      <c r="C52" s="7" t="s">
        <v>1104</v>
      </c>
      <c r="D52" s="8" t="s">
        <v>1320</v>
      </c>
      <c r="E52" s="9" t="s">
        <v>631</v>
      </c>
      <c r="F52" s="266" t="s">
        <v>2366</v>
      </c>
      <c r="G52" s="46"/>
      <c r="H52" s="26" t="s">
        <v>645</v>
      </c>
      <c r="I52" s="7" t="s">
        <v>666</v>
      </c>
      <c r="J52" s="8" t="s">
        <v>1513</v>
      </c>
      <c r="K52" s="9" t="s">
        <v>659</v>
      </c>
      <c r="L52" s="270" t="s">
        <v>46</v>
      </c>
      <c r="M52" s="46"/>
    </row>
    <row r="53" spans="1:13" s="3" customFormat="1">
      <c r="A53" s="46"/>
      <c r="B53" s="6" t="s">
        <v>648</v>
      </c>
      <c r="C53" s="7" t="s">
        <v>2646</v>
      </c>
      <c r="D53" s="8" t="s">
        <v>2802</v>
      </c>
      <c r="E53" s="9" t="s">
        <v>631</v>
      </c>
      <c r="F53" s="266" t="s">
        <v>50</v>
      </c>
      <c r="G53" s="46"/>
      <c r="H53" s="26" t="s">
        <v>648</v>
      </c>
      <c r="I53" s="7" t="s">
        <v>1124</v>
      </c>
      <c r="J53" s="8" t="s">
        <v>2651</v>
      </c>
      <c r="K53" s="9" t="s">
        <v>631</v>
      </c>
      <c r="L53" s="270" t="s">
        <v>372</v>
      </c>
      <c r="M53" s="46"/>
    </row>
    <row r="54" spans="1:13" s="3" customFormat="1">
      <c r="A54" s="46"/>
      <c r="B54" s="6" t="s">
        <v>649</v>
      </c>
      <c r="C54" s="7" t="s">
        <v>978</v>
      </c>
      <c r="D54" s="8" t="s">
        <v>2298</v>
      </c>
      <c r="E54" s="9" t="s">
        <v>631</v>
      </c>
      <c r="F54" s="266" t="s">
        <v>51</v>
      </c>
      <c r="G54" s="46"/>
      <c r="H54" s="26" t="s">
        <v>649</v>
      </c>
      <c r="I54" s="7" t="s">
        <v>785</v>
      </c>
      <c r="J54" s="8" t="s">
        <v>2652</v>
      </c>
      <c r="K54" s="9" t="s">
        <v>631</v>
      </c>
      <c r="L54" s="270" t="s">
        <v>2653</v>
      </c>
      <c r="M54" s="46"/>
    </row>
    <row r="55" spans="1:13" s="3" customFormat="1">
      <c r="A55" s="46"/>
      <c r="B55" s="6" t="s">
        <v>650</v>
      </c>
      <c r="C55" s="7" t="s">
        <v>1518</v>
      </c>
      <c r="D55" s="8" t="s">
        <v>926</v>
      </c>
      <c r="E55" s="9" t="s">
        <v>631</v>
      </c>
      <c r="F55" s="266" t="s">
        <v>362</v>
      </c>
      <c r="G55" s="46"/>
      <c r="H55" s="26" t="s">
        <v>650</v>
      </c>
      <c r="I55" s="7" t="s">
        <v>673</v>
      </c>
      <c r="J55" s="8" t="s">
        <v>1281</v>
      </c>
      <c r="K55" s="9" t="s">
        <v>37</v>
      </c>
      <c r="L55" s="270" t="s">
        <v>2398</v>
      </c>
      <c r="M55" s="46"/>
    </row>
    <row r="56" spans="1:13" s="3" customFormat="1">
      <c r="A56" s="46"/>
      <c r="B56" s="6" t="s">
        <v>651</v>
      </c>
      <c r="C56" s="7" t="s">
        <v>398</v>
      </c>
      <c r="D56" s="8" t="s">
        <v>924</v>
      </c>
      <c r="E56" s="9" t="s">
        <v>631</v>
      </c>
      <c r="F56" s="266" t="s">
        <v>2344</v>
      </c>
      <c r="G56" s="46"/>
      <c r="H56" s="26" t="s">
        <v>651</v>
      </c>
      <c r="I56" s="7" t="s">
        <v>1123</v>
      </c>
      <c r="J56" s="8" t="s">
        <v>1115</v>
      </c>
      <c r="K56" s="9" t="s">
        <v>631</v>
      </c>
      <c r="L56" s="270" t="s">
        <v>48</v>
      </c>
      <c r="M56" s="46"/>
    </row>
    <row r="57" spans="1:13" s="3" customFormat="1">
      <c r="A57" s="46"/>
      <c r="B57" s="6" t="s">
        <v>652</v>
      </c>
      <c r="C57" s="7" t="s">
        <v>3992</v>
      </c>
      <c r="D57" s="8" t="s">
        <v>958</v>
      </c>
      <c r="E57" s="9" t="s">
        <v>931</v>
      </c>
      <c r="F57" s="266" t="s">
        <v>1737</v>
      </c>
      <c r="G57" s="46"/>
      <c r="H57" s="26" t="s">
        <v>652</v>
      </c>
      <c r="I57" s="7" t="s">
        <v>2654</v>
      </c>
      <c r="J57" s="8" t="s">
        <v>994</v>
      </c>
      <c r="K57" s="9" t="s">
        <v>931</v>
      </c>
      <c r="L57" s="270" t="s">
        <v>2342</v>
      </c>
      <c r="M57" s="46"/>
    </row>
    <row r="58" spans="1:13" s="3" customFormat="1">
      <c r="A58" s="46"/>
      <c r="B58" s="6" t="s">
        <v>653</v>
      </c>
      <c r="C58" s="7" t="s">
        <v>629</v>
      </c>
      <c r="D58" s="8" t="s">
        <v>688</v>
      </c>
      <c r="E58" s="9" t="s">
        <v>631</v>
      </c>
      <c r="F58" s="226" t="s">
        <v>2647</v>
      </c>
      <c r="G58" s="46"/>
      <c r="H58" s="26" t="s">
        <v>653</v>
      </c>
      <c r="I58" s="7" t="s">
        <v>793</v>
      </c>
      <c r="J58" s="8" t="s">
        <v>2655</v>
      </c>
      <c r="K58" s="9" t="s">
        <v>631</v>
      </c>
      <c r="L58" s="237" t="s">
        <v>399</v>
      </c>
      <c r="M58" s="46"/>
    </row>
    <row r="59" spans="1:13" s="3" customFormat="1">
      <c r="A59" s="46"/>
      <c r="B59" s="6"/>
      <c r="C59" s="7"/>
      <c r="D59" s="8"/>
      <c r="E59" s="9"/>
      <c r="F59" s="226"/>
      <c r="G59" s="46"/>
      <c r="H59" s="26" t="s">
        <v>901</v>
      </c>
      <c r="I59" s="7" t="s">
        <v>666</v>
      </c>
      <c r="J59" s="8" t="s">
        <v>1717</v>
      </c>
      <c r="K59" s="9" t="s">
        <v>631</v>
      </c>
      <c r="L59" s="237" t="s">
        <v>2374</v>
      </c>
      <c r="M59" s="46"/>
    </row>
    <row r="60" spans="1:13" s="3" customFormat="1" ht="12.75" thickBot="1">
      <c r="A60" s="46"/>
      <c r="B60" s="6"/>
      <c r="C60" s="7"/>
      <c r="D60" s="8"/>
      <c r="E60" s="9"/>
      <c r="F60" s="226"/>
      <c r="G60" s="46"/>
      <c r="H60" s="26" t="s">
        <v>902</v>
      </c>
      <c r="I60" s="7" t="s">
        <v>798</v>
      </c>
      <c r="J60" s="8" t="s">
        <v>2640</v>
      </c>
      <c r="K60" s="9" t="s">
        <v>631</v>
      </c>
      <c r="L60" s="237" t="s">
        <v>2656</v>
      </c>
      <c r="M60" s="46"/>
    </row>
    <row r="61" spans="1:13" s="3" customFormat="1" hidden="1">
      <c r="A61" s="46"/>
      <c r="B61" s="6"/>
      <c r="C61" s="7"/>
      <c r="D61" s="8"/>
      <c r="E61" s="9"/>
      <c r="F61" s="226"/>
      <c r="G61" s="46"/>
      <c r="H61" s="26"/>
      <c r="I61" s="7"/>
      <c r="J61" s="8"/>
      <c r="K61" s="9"/>
      <c r="L61" s="237"/>
      <c r="M61" s="46"/>
    </row>
    <row r="62" spans="1:13" s="3" customFormat="1" hidden="1">
      <c r="A62" s="46"/>
      <c r="B62" s="6"/>
      <c r="C62" s="7"/>
      <c r="D62" s="8"/>
      <c r="E62" s="9"/>
      <c r="F62" s="226"/>
      <c r="G62" s="46"/>
      <c r="H62" s="26"/>
      <c r="I62" s="7"/>
      <c r="J62" s="8"/>
      <c r="K62" s="9"/>
      <c r="L62" s="237"/>
      <c r="M62" s="46"/>
    </row>
    <row r="63" spans="1:13" s="3" customFormat="1" hidden="1">
      <c r="A63" s="46"/>
      <c r="B63" s="6"/>
      <c r="C63" s="7"/>
      <c r="D63" s="8"/>
      <c r="E63" s="9"/>
      <c r="F63" s="226"/>
      <c r="G63" s="46"/>
      <c r="H63" s="26"/>
      <c r="I63" s="7"/>
      <c r="J63" s="8"/>
      <c r="K63" s="9"/>
      <c r="L63" s="237"/>
      <c r="M63" s="46"/>
    </row>
    <row r="64" spans="1:13" s="3" customFormat="1" hidden="1">
      <c r="A64" s="46"/>
      <c r="B64" s="6"/>
      <c r="C64" s="7"/>
      <c r="D64" s="8"/>
      <c r="E64" s="9"/>
      <c r="F64" s="226"/>
      <c r="G64" s="46"/>
      <c r="H64" s="26"/>
      <c r="I64" s="7"/>
      <c r="J64" s="8"/>
      <c r="K64" s="9"/>
      <c r="L64" s="237"/>
      <c r="M64" s="46"/>
    </row>
    <row r="65" spans="1:13" s="3" customFormat="1" hidden="1">
      <c r="A65" s="46"/>
      <c r="B65" s="6"/>
      <c r="C65" s="7"/>
      <c r="D65" s="8"/>
      <c r="E65" s="9"/>
      <c r="F65" s="226"/>
      <c r="G65" s="46"/>
      <c r="H65" s="26"/>
      <c r="I65" s="7"/>
      <c r="J65" s="8"/>
      <c r="K65" s="9"/>
      <c r="L65" s="237"/>
      <c r="M65" s="46"/>
    </row>
    <row r="66" spans="1:13" s="3" customFormat="1" hidden="1">
      <c r="A66" s="46"/>
      <c r="B66" s="6"/>
      <c r="C66" s="7"/>
      <c r="D66" s="8"/>
      <c r="E66" s="9"/>
      <c r="F66" s="226"/>
      <c r="G66" s="46"/>
      <c r="H66" s="26"/>
      <c r="I66" s="7"/>
      <c r="J66" s="8"/>
      <c r="K66" s="9"/>
      <c r="L66" s="237"/>
      <c r="M66" s="46"/>
    </row>
    <row r="67" spans="1:13" s="3" customFormat="1" hidden="1">
      <c r="A67" s="46"/>
      <c r="B67" s="6"/>
      <c r="C67" s="7"/>
      <c r="D67" s="8"/>
      <c r="E67" s="9"/>
      <c r="F67" s="226"/>
      <c r="G67" s="46"/>
      <c r="H67" s="26"/>
      <c r="I67" s="7"/>
      <c r="J67" s="8"/>
      <c r="K67" s="9"/>
      <c r="L67" s="237"/>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20</v>
      </c>
      <c r="G74" s="46"/>
      <c r="H74" s="900"/>
      <c r="I74" s="901"/>
      <c r="J74" s="32"/>
      <c r="K74" s="33" t="s">
        <v>647</v>
      </c>
      <c r="L74" s="34">
        <f>COUNTA(J76:J115)</f>
        <v>27</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2054</v>
      </c>
      <c r="D76" s="84" t="s">
        <v>2055</v>
      </c>
      <c r="E76" s="85" t="s">
        <v>2056</v>
      </c>
      <c r="F76" s="263" t="s">
        <v>376</v>
      </c>
      <c r="G76" s="46"/>
      <c r="H76" s="100" t="s">
        <v>632</v>
      </c>
      <c r="I76" s="83" t="s">
        <v>812</v>
      </c>
      <c r="J76" s="84" t="s">
        <v>1173</v>
      </c>
      <c r="K76" s="85" t="s">
        <v>931</v>
      </c>
      <c r="L76" s="267" t="s">
        <v>55</v>
      </c>
      <c r="M76" s="46"/>
    </row>
    <row r="77" spans="1:13" s="3" customFormat="1">
      <c r="A77" s="46"/>
      <c r="B77" s="87" t="s">
        <v>633</v>
      </c>
      <c r="C77" s="88" t="s">
        <v>353</v>
      </c>
      <c r="D77" s="89" t="s">
        <v>1109</v>
      </c>
      <c r="E77" s="90" t="s">
        <v>659</v>
      </c>
      <c r="F77" s="264" t="s">
        <v>378</v>
      </c>
      <c r="G77" s="46"/>
      <c r="H77" s="102" t="s">
        <v>633</v>
      </c>
      <c r="I77" s="88" t="s">
        <v>1186</v>
      </c>
      <c r="J77" s="89" t="s">
        <v>852</v>
      </c>
      <c r="K77" s="90" t="s">
        <v>671</v>
      </c>
      <c r="L77" s="268" t="s">
        <v>440</v>
      </c>
      <c r="M77" s="46"/>
    </row>
    <row r="78" spans="1:13" s="3" customFormat="1">
      <c r="A78" s="46"/>
      <c r="B78" s="92" t="s">
        <v>634</v>
      </c>
      <c r="C78" s="93" t="s">
        <v>1311</v>
      </c>
      <c r="D78" s="94" t="s">
        <v>2298</v>
      </c>
      <c r="E78" s="95" t="s">
        <v>679</v>
      </c>
      <c r="F78" s="265" t="s">
        <v>59</v>
      </c>
      <c r="G78" s="46"/>
      <c r="H78" s="104" t="s">
        <v>634</v>
      </c>
      <c r="I78" s="93" t="s">
        <v>669</v>
      </c>
      <c r="J78" s="94" t="s">
        <v>2080</v>
      </c>
      <c r="K78" s="95" t="s">
        <v>753</v>
      </c>
      <c r="L78" s="269" t="s">
        <v>442</v>
      </c>
      <c r="M78" s="46"/>
    </row>
    <row r="79" spans="1:13" s="3" customFormat="1">
      <c r="A79" s="46"/>
      <c r="B79" s="6" t="s">
        <v>635</v>
      </c>
      <c r="C79" s="7" t="s">
        <v>629</v>
      </c>
      <c r="D79" s="8" t="s">
        <v>2657</v>
      </c>
      <c r="E79" s="9" t="s">
        <v>753</v>
      </c>
      <c r="F79" s="266" t="s">
        <v>2648</v>
      </c>
      <c r="G79" s="46"/>
      <c r="H79" s="26" t="s">
        <v>635</v>
      </c>
      <c r="I79" s="7" t="s">
        <v>707</v>
      </c>
      <c r="J79" s="8" t="s">
        <v>2311</v>
      </c>
      <c r="K79" s="9" t="s">
        <v>659</v>
      </c>
      <c r="L79" s="270" t="s">
        <v>443</v>
      </c>
      <c r="M79" s="46"/>
    </row>
    <row r="80" spans="1:13" s="3" customFormat="1">
      <c r="A80" s="46"/>
      <c r="B80" s="6" t="s">
        <v>636</v>
      </c>
      <c r="C80" s="7" t="s">
        <v>698</v>
      </c>
      <c r="D80" s="8" t="s">
        <v>2074</v>
      </c>
      <c r="E80" s="9" t="s">
        <v>753</v>
      </c>
      <c r="F80" s="266" t="s">
        <v>2057</v>
      </c>
      <c r="G80" s="46"/>
      <c r="H80" s="26" t="s">
        <v>636</v>
      </c>
      <c r="I80" s="7" t="s">
        <v>837</v>
      </c>
      <c r="J80" s="8" t="s">
        <v>827</v>
      </c>
      <c r="K80" s="9" t="s">
        <v>659</v>
      </c>
      <c r="L80" s="270" t="s">
        <v>467</v>
      </c>
      <c r="M80" s="46"/>
    </row>
    <row r="81" spans="1:13" s="3" customFormat="1">
      <c r="A81" s="46"/>
      <c r="B81" s="6" t="s">
        <v>637</v>
      </c>
      <c r="C81" s="7" t="s">
        <v>763</v>
      </c>
      <c r="D81" s="8" t="s">
        <v>2297</v>
      </c>
      <c r="E81" s="9" t="s">
        <v>663</v>
      </c>
      <c r="F81" s="266" t="s">
        <v>38</v>
      </c>
      <c r="G81" s="46"/>
      <c r="H81" s="26" t="s">
        <v>637</v>
      </c>
      <c r="I81" s="7" t="s">
        <v>873</v>
      </c>
      <c r="J81" s="8" t="s">
        <v>2079</v>
      </c>
      <c r="K81" s="9" t="s">
        <v>663</v>
      </c>
      <c r="L81" s="270" t="s">
        <v>446</v>
      </c>
      <c r="M81" s="46"/>
    </row>
    <row r="82" spans="1:13" s="3" customFormat="1">
      <c r="A82" s="46"/>
      <c r="B82" s="6" t="s">
        <v>638</v>
      </c>
      <c r="C82" s="7" t="s">
        <v>978</v>
      </c>
      <c r="D82" s="8" t="s">
        <v>2657</v>
      </c>
      <c r="E82" s="9" t="s">
        <v>753</v>
      </c>
      <c r="F82" s="266" t="s">
        <v>87</v>
      </c>
      <c r="G82" s="46"/>
      <c r="H82" s="26" t="s">
        <v>638</v>
      </c>
      <c r="I82" s="7" t="s">
        <v>1116</v>
      </c>
      <c r="J82" s="8" t="s">
        <v>2666</v>
      </c>
      <c r="K82" s="9" t="s">
        <v>930</v>
      </c>
      <c r="L82" s="270" t="s">
        <v>1757</v>
      </c>
      <c r="M82" s="46"/>
    </row>
    <row r="83" spans="1:13" s="3" customFormat="1">
      <c r="A83" s="46"/>
      <c r="B83" s="6" t="s">
        <v>639</v>
      </c>
      <c r="C83" s="7" t="s">
        <v>1210</v>
      </c>
      <c r="D83" s="8" t="s">
        <v>1020</v>
      </c>
      <c r="E83" s="9" t="s">
        <v>931</v>
      </c>
      <c r="F83" s="266" t="s">
        <v>381</v>
      </c>
      <c r="G83" s="46"/>
      <c r="H83" s="26" t="s">
        <v>639</v>
      </c>
      <c r="I83" s="7" t="s">
        <v>711</v>
      </c>
      <c r="J83" s="8" t="s">
        <v>74</v>
      </c>
      <c r="K83" s="9" t="s">
        <v>631</v>
      </c>
      <c r="L83" s="270" t="s">
        <v>447</v>
      </c>
      <c r="M83" s="46"/>
    </row>
    <row r="84" spans="1:13" s="3" customFormat="1">
      <c r="A84" s="46"/>
      <c r="B84" s="6" t="s">
        <v>640</v>
      </c>
      <c r="C84" s="7" t="s">
        <v>629</v>
      </c>
      <c r="D84" s="8" t="s">
        <v>2658</v>
      </c>
      <c r="E84" s="9" t="s">
        <v>753</v>
      </c>
      <c r="F84" s="266" t="s">
        <v>366</v>
      </c>
      <c r="G84" s="46"/>
      <c r="H84" s="26" t="s">
        <v>640</v>
      </c>
      <c r="I84" s="7" t="s">
        <v>742</v>
      </c>
      <c r="J84" s="8" t="s">
        <v>2667</v>
      </c>
      <c r="K84" s="9" t="s">
        <v>753</v>
      </c>
      <c r="L84" s="270" t="s">
        <v>2668</v>
      </c>
      <c r="M84" s="46"/>
    </row>
    <row r="85" spans="1:13" s="3" customFormat="1">
      <c r="A85" s="46"/>
      <c r="B85" s="6" t="s">
        <v>641</v>
      </c>
      <c r="C85" s="7" t="s">
        <v>1308</v>
      </c>
      <c r="D85" s="8" t="s">
        <v>2659</v>
      </c>
      <c r="E85" s="9" t="s">
        <v>631</v>
      </c>
      <c r="F85" s="266" t="s">
        <v>39</v>
      </c>
      <c r="G85" s="46"/>
      <c r="H85" s="26" t="s">
        <v>641</v>
      </c>
      <c r="I85" s="7" t="s">
        <v>798</v>
      </c>
      <c r="J85" s="8" t="s">
        <v>2669</v>
      </c>
      <c r="K85" s="9" t="s">
        <v>931</v>
      </c>
      <c r="L85" s="270" t="s">
        <v>409</v>
      </c>
      <c r="M85" s="46"/>
    </row>
    <row r="86" spans="1:13" s="3" customFormat="1">
      <c r="A86" s="46"/>
      <c r="B86" s="6" t="s">
        <v>642</v>
      </c>
      <c r="C86" s="7" t="s">
        <v>661</v>
      </c>
      <c r="D86" s="8" t="s">
        <v>872</v>
      </c>
      <c r="E86" s="9" t="s">
        <v>931</v>
      </c>
      <c r="F86" s="266" t="s">
        <v>2660</v>
      </c>
      <c r="G86" s="46"/>
      <c r="H86" s="26" t="s">
        <v>642</v>
      </c>
      <c r="I86" s="7" t="s">
        <v>1237</v>
      </c>
      <c r="J86" s="8" t="s">
        <v>1230</v>
      </c>
      <c r="K86" s="9" t="s">
        <v>931</v>
      </c>
      <c r="L86" s="270" t="s">
        <v>456</v>
      </c>
      <c r="M86" s="46"/>
    </row>
    <row r="87" spans="1:13" s="3" customFormat="1">
      <c r="A87" s="46"/>
      <c r="B87" s="6" t="s">
        <v>643</v>
      </c>
      <c r="C87" s="7" t="s">
        <v>1098</v>
      </c>
      <c r="D87" s="8" t="s">
        <v>2661</v>
      </c>
      <c r="E87" s="9" t="s">
        <v>753</v>
      </c>
      <c r="F87" s="266" t="s">
        <v>62</v>
      </c>
      <c r="G87" s="46"/>
      <c r="H87" s="26" t="s">
        <v>643</v>
      </c>
      <c r="I87" s="7" t="s">
        <v>1422</v>
      </c>
      <c r="J87" s="8" t="s">
        <v>797</v>
      </c>
      <c r="K87" s="9" t="s">
        <v>631</v>
      </c>
      <c r="L87" s="270" t="s">
        <v>411</v>
      </c>
      <c r="M87" s="46"/>
    </row>
    <row r="88" spans="1:13" s="3" customFormat="1">
      <c r="A88" s="46"/>
      <c r="B88" s="6" t="s">
        <v>644</v>
      </c>
      <c r="C88" s="7" t="s">
        <v>1210</v>
      </c>
      <c r="D88" s="8" t="s">
        <v>2662</v>
      </c>
      <c r="E88" s="9" t="s">
        <v>931</v>
      </c>
      <c r="F88" s="266" t="s">
        <v>94</v>
      </c>
      <c r="G88" s="46"/>
      <c r="H88" s="26" t="s">
        <v>644</v>
      </c>
      <c r="I88" s="7" t="s">
        <v>666</v>
      </c>
      <c r="J88" s="8" t="s">
        <v>1410</v>
      </c>
      <c r="K88" s="9" t="s">
        <v>631</v>
      </c>
      <c r="L88" s="270" t="s">
        <v>459</v>
      </c>
      <c r="M88" s="46"/>
    </row>
    <row r="89" spans="1:13" s="3" customFormat="1">
      <c r="A89" s="46"/>
      <c r="B89" s="6" t="s">
        <v>645</v>
      </c>
      <c r="C89" s="7" t="s">
        <v>629</v>
      </c>
      <c r="D89" s="8" t="s">
        <v>1207</v>
      </c>
      <c r="E89" s="9" t="s">
        <v>631</v>
      </c>
      <c r="F89" s="266" t="s">
        <v>387</v>
      </c>
      <c r="G89" s="46"/>
      <c r="H89" s="26" t="s">
        <v>645</v>
      </c>
      <c r="I89" s="7" t="s">
        <v>1243</v>
      </c>
      <c r="J89" s="8" t="s">
        <v>1165</v>
      </c>
      <c r="K89" s="9" t="s">
        <v>931</v>
      </c>
      <c r="L89" s="270" t="s">
        <v>460</v>
      </c>
      <c r="M89" s="46"/>
    </row>
    <row r="90" spans="1:13" s="3" customFormat="1">
      <c r="A90" s="46"/>
      <c r="B90" s="6" t="s">
        <v>648</v>
      </c>
      <c r="C90" s="7" t="s">
        <v>1468</v>
      </c>
      <c r="D90" s="8" t="s">
        <v>1112</v>
      </c>
      <c r="E90" s="9" t="s">
        <v>631</v>
      </c>
      <c r="F90" s="266" t="s">
        <v>352</v>
      </c>
      <c r="G90" s="46"/>
      <c r="H90" s="26" t="s">
        <v>648</v>
      </c>
      <c r="I90" s="7" t="s">
        <v>1346</v>
      </c>
      <c r="J90" s="8" t="s">
        <v>70</v>
      </c>
      <c r="K90" s="9" t="s">
        <v>931</v>
      </c>
      <c r="L90" s="270" t="s">
        <v>421</v>
      </c>
      <c r="M90" s="46"/>
    </row>
    <row r="91" spans="1:13" s="3" customFormat="1">
      <c r="A91" s="46"/>
      <c r="B91" s="6" t="s">
        <v>649</v>
      </c>
      <c r="C91" s="7" t="s">
        <v>1764</v>
      </c>
      <c r="D91" s="8" t="s">
        <v>871</v>
      </c>
      <c r="E91" s="9" t="s">
        <v>931</v>
      </c>
      <c r="F91" s="266" t="s">
        <v>354</v>
      </c>
      <c r="G91" s="46"/>
      <c r="H91" s="26" t="s">
        <v>649</v>
      </c>
      <c r="I91" s="7" t="s">
        <v>873</v>
      </c>
      <c r="J91" s="8" t="s">
        <v>852</v>
      </c>
      <c r="K91" s="9" t="s">
        <v>931</v>
      </c>
      <c r="L91" s="270" t="s">
        <v>471</v>
      </c>
      <c r="M91" s="46"/>
    </row>
    <row r="92" spans="1:13" s="3" customFormat="1">
      <c r="A92" s="46"/>
      <c r="B92" s="6" t="s">
        <v>650</v>
      </c>
      <c r="C92" s="7" t="s">
        <v>680</v>
      </c>
      <c r="D92" s="8" t="s">
        <v>852</v>
      </c>
      <c r="E92" s="9" t="s">
        <v>931</v>
      </c>
      <c r="F92" s="266" t="s">
        <v>368</v>
      </c>
      <c r="G92" s="46"/>
      <c r="H92" s="26" t="s">
        <v>650</v>
      </c>
      <c r="I92" s="7" t="s">
        <v>963</v>
      </c>
      <c r="J92" s="8" t="s">
        <v>2507</v>
      </c>
      <c r="K92" s="9" t="s">
        <v>753</v>
      </c>
      <c r="L92" s="270" t="s">
        <v>472</v>
      </c>
      <c r="M92" s="46"/>
    </row>
    <row r="93" spans="1:13" s="3" customFormat="1">
      <c r="A93" s="46"/>
      <c r="B93" s="6" t="s">
        <v>651</v>
      </c>
      <c r="C93" s="7" t="s">
        <v>1764</v>
      </c>
      <c r="D93" s="8" t="s">
        <v>2663</v>
      </c>
      <c r="E93" s="9" t="s">
        <v>931</v>
      </c>
      <c r="F93" s="266" t="s">
        <v>66</v>
      </c>
      <c r="G93" s="46"/>
      <c r="H93" s="26" t="s">
        <v>651</v>
      </c>
      <c r="I93" s="7" t="s">
        <v>1180</v>
      </c>
      <c r="J93" s="8" t="s">
        <v>2670</v>
      </c>
      <c r="K93" s="9" t="s">
        <v>931</v>
      </c>
      <c r="L93" s="270" t="s">
        <v>199</v>
      </c>
      <c r="M93" s="46"/>
    </row>
    <row r="94" spans="1:13" s="3" customFormat="1">
      <c r="A94" s="46"/>
      <c r="B94" s="6" t="s">
        <v>652</v>
      </c>
      <c r="C94" s="7" t="s">
        <v>1166</v>
      </c>
      <c r="D94" s="8" t="s">
        <v>1198</v>
      </c>
      <c r="E94" s="9" t="s">
        <v>931</v>
      </c>
      <c r="F94" s="266" t="s">
        <v>2397</v>
      </c>
      <c r="G94" s="46"/>
      <c r="H94" s="26" t="s">
        <v>652</v>
      </c>
      <c r="I94" s="7" t="s">
        <v>818</v>
      </c>
      <c r="J94" s="8" t="s">
        <v>2671</v>
      </c>
      <c r="K94" s="9" t="s">
        <v>753</v>
      </c>
      <c r="L94" s="270" t="s">
        <v>425</v>
      </c>
      <c r="M94" s="46"/>
    </row>
    <row r="95" spans="1:13" s="3" customFormat="1">
      <c r="A95" s="46"/>
      <c r="B95" s="6" t="s">
        <v>653</v>
      </c>
      <c r="C95" s="7" t="s">
        <v>2664</v>
      </c>
      <c r="D95" s="8" t="s">
        <v>2665</v>
      </c>
      <c r="E95" s="9" t="s">
        <v>931</v>
      </c>
      <c r="F95" s="266" t="s">
        <v>50</v>
      </c>
      <c r="G95" s="46"/>
      <c r="H95" s="26" t="s">
        <v>653</v>
      </c>
      <c r="I95" s="7" t="s">
        <v>707</v>
      </c>
      <c r="J95" s="8" t="s">
        <v>814</v>
      </c>
      <c r="K95" s="9" t="s">
        <v>631</v>
      </c>
      <c r="L95" s="270" t="s">
        <v>1769</v>
      </c>
      <c r="M95" s="46"/>
    </row>
    <row r="96" spans="1:13" s="3" customFormat="1">
      <c r="A96" s="46"/>
      <c r="B96" s="6"/>
      <c r="C96" s="7"/>
      <c r="D96" s="8"/>
      <c r="E96" s="9"/>
      <c r="F96" s="266"/>
      <c r="G96" s="46"/>
      <c r="H96" s="26" t="s">
        <v>901</v>
      </c>
      <c r="I96" s="7" t="s">
        <v>1266</v>
      </c>
      <c r="J96" s="8" t="s">
        <v>1165</v>
      </c>
      <c r="K96" s="9" t="s">
        <v>931</v>
      </c>
      <c r="L96" s="270" t="s">
        <v>201</v>
      </c>
      <c r="M96" s="46"/>
    </row>
    <row r="97" spans="1:13" s="3" customFormat="1">
      <c r="A97" s="46"/>
      <c r="B97" s="6"/>
      <c r="C97" s="7"/>
      <c r="D97" s="8"/>
      <c r="E97" s="9"/>
      <c r="F97" s="266"/>
      <c r="G97" s="46"/>
      <c r="H97" s="26" t="s">
        <v>902</v>
      </c>
      <c r="I97" s="7" t="s">
        <v>818</v>
      </c>
      <c r="J97" s="8" t="s">
        <v>1006</v>
      </c>
      <c r="K97" s="9" t="s">
        <v>631</v>
      </c>
      <c r="L97" s="270" t="s">
        <v>427</v>
      </c>
      <c r="M97" s="46"/>
    </row>
    <row r="98" spans="1:13" s="3" customFormat="1">
      <c r="A98" s="46"/>
      <c r="B98" s="6"/>
      <c r="C98" s="7"/>
      <c r="D98" s="8"/>
      <c r="E98" s="9"/>
      <c r="F98" s="266"/>
      <c r="G98" s="46"/>
      <c r="H98" s="26" t="s">
        <v>903</v>
      </c>
      <c r="I98" s="7" t="s">
        <v>1333</v>
      </c>
      <c r="J98" s="8" t="s">
        <v>994</v>
      </c>
      <c r="K98" s="9" t="s">
        <v>931</v>
      </c>
      <c r="L98" s="270" t="s">
        <v>2672</v>
      </c>
      <c r="M98" s="46"/>
    </row>
    <row r="99" spans="1:13" s="3" customFormat="1">
      <c r="A99" s="46"/>
      <c r="B99" s="6"/>
      <c r="C99" s="7"/>
      <c r="D99" s="8"/>
      <c r="E99" s="9"/>
      <c r="F99" s="266"/>
      <c r="G99" s="46"/>
      <c r="H99" s="26" t="s">
        <v>904</v>
      </c>
      <c r="I99" s="7" t="s">
        <v>873</v>
      </c>
      <c r="J99" s="8" t="s">
        <v>2673</v>
      </c>
      <c r="K99" s="9" t="s">
        <v>931</v>
      </c>
      <c r="L99" s="270" t="s">
        <v>137</v>
      </c>
      <c r="M99" s="46"/>
    </row>
    <row r="100" spans="1:13" s="3" customFormat="1">
      <c r="A100" s="46"/>
      <c r="B100" s="6"/>
      <c r="C100" s="7"/>
      <c r="D100" s="8"/>
      <c r="E100" s="9"/>
      <c r="F100" s="266"/>
      <c r="G100" s="46"/>
      <c r="H100" s="26" t="s">
        <v>905</v>
      </c>
      <c r="I100" s="7" t="s">
        <v>1422</v>
      </c>
      <c r="J100" s="8" t="s">
        <v>25</v>
      </c>
      <c r="K100" s="9" t="s">
        <v>631</v>
      </c>
      <c r="L100" s="270" t="s">
        <v>491</v>
      </c>
      <c r="M100" s="46"/>
    </row>
    <row r="101" spans="1:13" s="3" customFormat="1">
      <c r="A101" s="46"/>
      <c r="B101" s="6"/>
      <c r="C101" s="7"/>
      <c r="D101" s="8"/>
      <c r="E101" s="9"/>
      <c r="F101" s="266"/>
      <c r="G101" s="46"/>
      <c r="H101" s="26" t="s">
        <v>1126</v>
      </c>
      <c r="I101" s="7" t="s">
        <v>2309</v>
      </c>
      <c r="J101" s="8" t="s">
        <v>1334</v>
      </c>
      <c r="K101" s="9" t="s">
        <v>631</v>
      </c>
      <c r="L101" s="270" t="s">
        <v>2674</v>
      </c>
      <c r="M101" s="46"/>
    </row>
    <row r="102" spans="1:13" s="3" customFormat="1" ht="12.75" thickBot="1">
      <c r="A102" s="46"/>
      <c r="B102" s="6"/>
      <c r="C102" s="7"/>
      <c r="D102" s="8"/>
      <c r="E102" s="9"/>
      <c r="F102" s="266"/>
      <c r="G102" s="46"/>
      <c r="H102" s="26" t="s">
        <v>1127</v>
      </c>
      <c r="I102" s="7" t="s">
        <v>1738</v>
      </c>
      <c r="J102" s="8" t="s">
        <v>1115</v>
      </c>
      <c r="K102" s="9" t="s">
        <v>631</v>
      </c>
      <c r="L102" s="270" t="s">
        <v>2675</v>
      </c>
      <c r="M102" s="46"/>
    </row>
    <row r="103" spans="1:13" s="3" customFormat="1" hidden="1">
      <c r="A103" s="46"/>
      <c r="B103" s="6"/>
      <c r="C103" s="7"/>
      <c r="D103" s="8"/>
      <c r="E103" s="9"/>
      <c r="F103" s="266"/>
      <c r="G103" s="46"/>
      <c r="H103" s="26"/>
      <c r="I103" s="7"/>
      <c r="J103" s="8"/>
      <c r="K103" s="9"/>
      <c r="L103" s="270"/>
      <c r="M103" s="46"/>
    </row>
    <row r="104" spans="1:13" s="3" customFormat="1" hidden="1">
      <c r="A104" s="46"/>
      <c r="B104" s="6"/>
      <c r="C104" s="7"/>
      <c r="D104" s="8"/>
      <c r="E104" s="9"/>
      <c r="F104" s="266"/>
      <c r="G104" s="46"/>
      <c r="H104" s="26"/>
      <c r="I104" s="7"/>
      <c r="J104" s="8"/>
      <c r="K104" s="9"/>
      <c r="L104" s="270"/>
      <c r="M104" s="46"/>
    </row>
    <row r="105" spans="1:13" s="3" customFormat="1" hidden="1">
      <c r="A105" s="46"/>
      <c r="B105" s="6"/>
      <c r="C105" s="7"/>
      <c r="D105" s="8"/>
      <c r="E105" s="9"/>
      <c r="F105" s="266"/>
      <c r="G105" s="46"/>
      <c r="H105" s="26"/>
      <c r="I105" s="7"/>
      <c r="J105" s="8"/>
      <c r="K105" s="9"/>
      <c r="L105" s="270"/>
      <c r="M105" s="46"/>
    </row>
    <row r="106" spans="1:13" s="3" customFormat="1" hidden="1">
      <c r="A106" s="46"/>
      <c r="B106" s="6"/>
      <c r="C106" s="7"/>
      <c r="D106" s="8"/>
      <c r="E106" s="9"/>
      <c r="F106" s="266"/>
      <c r="G106" s="46"/>
      <c r="H106" s="26"/>
      <c r="I106" s="7"/>
      <c r="J106" s="8"/>
      <c r="K106" s="9"/>
      <c r="L106" s="270"/>
      <c r="M106" s="46"/>
    </row>
    <row r="107" spans="1:13" s="3" customFormat="1" hidden="1">
      <c r="A107" s="46"/>
      <c r="B107" s="6"/>
      <c r="C107" s="7"/>
      <c r="D107" s="8"/>
      <c r="E107" s="9"/>
      <c r="F107" s="266"/>
      <c r="G107" s="46"/>
      <c r="H107" s="26"/>
      <c r="I107" s="7"/>
      <c r="J107" s="8"/>
      <c r="K107" s="9"/>
      <c r="L107" s="270"/>
      <c r="M107" s="46"/>
    </row>
    <row r="108" spans="1:13" s="3" customFormat="1" hidden="1">
      <c r="A108" s="46"/>
      <c r="B108" s="6"/>
      <c r="C108" s="7"/>
      <c r="D108" s="8"/>
      <c r="E108" s="9"/>
      <c r="F108" s="266"/>
      <c r="G108" s="46"/>
      <c r="H108" s="26"/>
      <c r="I108" s="7"/>
      <c r="J108" s="8"/>
      <c r="K108" s="9"/>
      <c r="L108" s="270"/>
      <c r="M108" s="46"/>
    </row>
    <row r="109" spans="1:13" s="3" customFormat="1" hidden="1">
      <c r="A109" s="46"/>
      <c r="B109" s="6"/>
      <c r="C109" s="7"/>
      <c r="D109" s="8"/>
      <c r="E109" s="9"/>
      <c r="F109" s="266"/>
      <c r="G109" s="46"/>
      <c r="H109" s="26"/>
      <c r="I109" s="7"/>
      <c r="J109" s="8"/>
      <c r="K109" s="9"/>
      <c r="L109" s="270"/>
      <c r="M109" s="46"/>
    </row>
    <row r="110" spans="1:13" s="3" customFormat="1" hidden="1">
      <c r="A110" s="46"/>
      <c r="B110" s="6"/>
      <c r="C110" s="7"/>
      <c r="D110" s="8"/>
      <c r="E110" s="9"/>
      <c r="F110" s="266"/>
      <c r="G110" s="46"/>
      <c r="H110" s="26"/>
      <c r="I110" s="7"/>
      <c r="J110" s="333"/>
      <c r="K110" s="9"/>
      <c r="L110" s="270"/>
      <c r="M110" s="46"/>
    </row>
    <row r="111" spans="1:13" s="3" customFormat="1" ht="12.75" hidden="1" thickBot="1">
      <c r="A111" s="46"/>
      <c r="B111" s="6"/>
      <c r="C111" s="7"/>
      <c r="D111" s="8"/>
      <c r="E111" s="9"/>
      <c r="F111" s="266"/>
      <c r="G111" s="46"/>
      <c r="H111" s="26"/>
      <c r="I111" s="7"/>
      <c r="J111" s="333"/>
      <c r="K111" s="9"/>
      <c r="L111" s="270"/>
      <c r="M111" s="46"/>
    </row>
    <row r="112" spans="1:13" s="3" customFormat="1" hidden="1">
      <c r="A112" s="46"/>
      <c r="B112" s="6"/>
      <c r="C112" s="7"/>
      <c r="D112" s="8"/>
      <c r="E112" s="9"/>
      <c r="F112" s="226"/>
      <c r="G112" s="46"/>
      <c r="H112" s="26"/>
      <c r="I112" s="7"/>
      <c r="J112" s="7"/>
      <c r="K112" s="9"/>
      <c r="L112" s="237"/>
      <c r="M112" s="46"/>
    </row>
    <row r="113" spans="1:13" s="3" customFormat="1" hidden="1">
      <c r="A113" s="46"/>
      <c r="B113" s="6"/>
      <c r="C113" s="7"/>
      <c r="D113" s="8"/>
      <c r="E113" s="9"/>
      <c r="F113" s="226"/>
      <c r="G113" s="46"/>
      <c r="H113" s="26"/>
      <c r="I113" s="7"/>
      <c r="J113" s="7"/>
      <c r="K113" s="9"/>
      <c r="L113" s="237"/>
      <c r="M113" s="46"/>
    </row>
    <row r="114" spans="1:13" s="3" customFormat="1" hidden="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COUNTA(D121:D159)</f>
        <v>20</v>
      </c>
      <c r="G119" s="46"/>
      <c r="H119" s="900"/>
      <c r="I119" s="901"/>
      <c r="J119" s="32"/>
      <c r="K119" s="33" t="s">
        <v>647</v>
      </c>
      <c r="L119" s="34">
        <f>COUNTA(J121:J159)</f>
        <v>31</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629</v>
      </c>
      <c r="D121" s="84" t="s">
        <v>2325</v>
      </c>
      <c r="E121" s="85" t="s">
        <v>753</v>
      </c>
      <c r="F121" s="263" t="s">
        <v>2083</v>
      </c>
      <c r="G121" s="46"/>
      <c r="H121" s="100" t="s">
        <v>632</v>
      </c>
      <c r="I121" s="83" t="s">
        <v>669</v>
      </c>
      <c r="J121" s="84" t="s">
        <v>2684</v>
      </c>
      <c r="K121" s="85" t="s">
        <v>659</v>
      </c>
      <c r="L121" s="267" t="s">
        <v>448</v>
      </c>
      <c r="M121" s="46"/>
    </row>
    <row r="122" spans="1:13" s="3" customFormat="1">
      <c r="A122" s="46"/>
      <c r="B122" s="87" t="s">
        <v>633</v>
      </c>
      <c r="C122" s="88" t="s">
        <v>1319</v>
      </c>
      <c r="D122" s="89" t="s">
        <v>2658</v>
      </c>
      <c r="E122" s="90" t="s">
        <v>753</v>
      </c>
      <c r="F122" s="264" t="s">
        <v>401</v>
      </c>
      <c r="G122" s="46"/>
      <c r="H122" s="102" t="s">
        <v>633</v>
      </c>
      <c r="I122" s="88" t="s">
        <v>673</v>
      </c>
      <c r="J122" s="89" t="s">
        <v>1742</v>
      </c>
      <c r="K122" s="90" t="s">
        <v>753</v>
      </c>
      <c r="L122" s="268" t="s">
        <v>449</v>
      </c>
      <c r="M122" s="46"/>
    </row>
    <row r="123" spans="1:13" s="3" customFormat="1">
      <c r="A123" s="46"/>
      <c r="B123" s="92" t="s">
        <v>634</v>
      </c>
      <c r="C123" s="93" t="s">
        <v>2326</v>
      </c>
      <c r="D123" s="94" t="s">
        <v>977</v>
      </c>
      <c r="E123" s="95" t="s">
        <v>659</v>
      </c>
      <c r="F123" s="265" t="s">
        <v>2084</v>
      </c>
      <c r="G123" s="46"/>
      <c r="H123" s="104" t="s">
        <v>634</v>
      </c>
      <c r="I123" s="93" t="s">
        <v>1512</v>
      </c>
      <c r="J123" s="94" t="s">
        <v>2685</v>
      </c>
      <c r="K123" s="95" t="s">
        <v>659</v>
      </c>
      <c r="L123" s="269" t="s">
        <v>459</v>
      </c>
      <c r="M123" s="46"/>
    </row>
    <row r="124" spans="1:13" s="3" customFormat="1">
      <c r="A124" s="46"/>
      <c r="B124" s="6" t="s">
        <v>635</v>
      </c>
      <c r="C124" s="7" t="s">
        <v>1518</v>
      </c>
      <c r="D124" s="8" t="s">
        <v>2676</v>
      </c>
      <c r="E124" s="9" t="s">
        <v>753</v>
      </c>
      <c r="F124" s="266" t="s">
        <v>442</v>
      </c>
      <c r="G124" s="46"/>
      <c r="H124" s="26" t="s">
        <v>635</v>
      </c>
      <c r="I124" s="7" t="s">
        <v>673</v>
      </c>
      <c r="J124" s="8" t="s">
        <v>1301</v>
      </c>
      <c r="K124" s="9" t="s">
        <v>659</v>
      </c>
      <c r="L124" s="270" t="s">
        <v>2462</v>
      </c>
      <c r="M124" s="46"/>
    </row>
    <row r="125" spans="1:13" s="3" customFormat="1">
      <c r="A125" s="46"/>
      <c r="B125" s="6" t="s">
        <v>636</v>
      </c>
      <c r="C125" s="7" t="s">
        <v>100</v>
      </c>
      <c r="D125" s="8" t="s">
        <v>2085</v>
      </c>
      <c r="E125" s="9" t="s">
        <v>931</v>
      </c>
      <c r="F125" s="266" t="s">
        <v>403</v>
      </c>
      <c r="G125" s="46"/>
      <c r="H125" s="26" t="s">
        <v>636</v>
      </c>
      <c r="I125" s="7" t="s">
        <v>828</v>
      </c>
      <c r="J125" s="8" t="s">
        <v>2686</v>
      </c>
      <c r="K125" s="9" t="s">
        <v>753</v>
      </c>
      <c r="L125" s="270" t="s">
        <v>462</v>
      </c>
      <c r="M125" s="46"/>
    </row>
    <row r="126" spans="1:13" s="3" customFormat="1">
      <c r="A126" s="46"/>
      <c r="B126" s="6" t="s">
        <v>637</v>
      </c>
      <c r="C126" s="7" t="s">
        <v>698</v>
      </c>
      <c r="D126" s="8" t="s">
        <v>43</v>
      </c>
      <c r="E126" s="9" t="s">
        <v>737</v>
      </c>
      <c r="F126" s="266" t="s">
        <v>1757</v>
      </c>
      <c r="G126" s="46"/>
      <c r="H126" s="26" t="s">
        <v>637</v>
      </c>
      <c r="I126" s="7" t="s">
        <v>710</v>
      </c>
      <c r="J126" s="8" t="s">
        <v>1222</v>
      </c>
      <c r="K126" s="9" t="s">
        <v>931</v>
      </c>
      <c r="L126" s="270" t="s">
        <v>131</v>
      </c>
      <c r="M126" s="46"/>
    </row>
    <row r="127" spans="1:13" s="3" customFormat="1">
      <c r="A127" s="46"/>
      <c r="B127" s="6" t="s">
        <v>638</v>
      </c>
      <c r="C127" s="7" t="s">
        <v>692</v>
      </c>
      <c r="D127" s="8" t="s">
        <v>2677</v>
      </c>
      <c r="E127" s="9" t="s">
        <v>931</v>
      </c>
      <c r="F127" s="266" t="s">
        <v>468</v>
      </c>
      <c r="G127" s="46"/>
      <c r="H127" s="26" t="s">
        <v>638</v>
      </c>
      <c r="I127" s="7" t="s">
        <v>793</v>
      </c>
      <c r="J127" s="8" t="s">
        <v>838</v>
      </c>
      <c r="K127" s="9" t="s">
        <v>659</v>
      </c>
      <c r="L127" s="270" t="s">
        <v>2687</v>
      </c>
      <c r="M127" s="46"/>
    </row>
    <row r="128" spans="1:13" s="3" customFormat="1">
      <c r="A128" s="46"/>
      <c r="B128" s="6" t="s">
        <v>639</v>
      </c>
      <c r="C128" s="7" t="s">
        <v>1311</v>
      </c>
      <c r="D128" s="8" t="s">
        <v>2678</v>
      </c>
      <c r="E128" s="9" t="s">
        <v>931</v>
      </c>
      <c r="F128" s="266" t="s">
        <v>449</v>
      </c>
      <c r="G128" s="46"/>
      <c r="H128" s="26" t="s">
        <v>639</v>
      </c>
      <c r="I128" s="7" t="s">
        <v>812</v>
      </c>
      <c r="J128" s="8" t="s">
        <v>1395</v>
      </c>
      <c r="K128" s="9" t="s">
        <v>931</v>
      </c>
      <c r="L128" s="270" t="s">
        <v>2688</v>
      </c>
      <c r="M128" s="46"/>
    </row>
    <row r="129" spans="1:13" s="3" customFormat="1">
      <c r="A129" s="46"/>
      <c r="B129" s="6" t="s">
        <v>640</v>
      </c>
      <c r="C129" s="7" t="s">
        <v>975</v>
      </c>
      <c r="D129" s="8" t="s">
        <v>2073</v>
      </c>
      <c r="E129" s="9" t="s">
        <v>631</v>
      </c>
      <c r="F129" s="266" t="s">
        <v>408</v>
      </c>
      <c r="G129" s="46"/>
      <c r="H129" s="26" t="s">
        <v>640</v>
      </c>
      <c r="I129" s="7" t="s">
        <v>710</v>
      </c>
      <c r="J129" s="8" t="s">
        <v>2689</v>
      </c>
      <c r="K129" s="9" t="s">
        <v>753</v>
      </c>
      <c r="L129" s="270" t="s">
        <v>466</v>
      </c>
      <c r="M129" s="46"/>
    </row>
    <row r="130" spans="1:13" s="3" customFormat="1">
      <c r="A130" s="46"/>
      <c r="B130" s="6" t="s">
        <v>641</v>
      </c>
      <c r="C130" s="7" t="s">
        <v>398</v>
      </c>
      <c r="D130" s="8" t="s">
        <v>877</v>
      </c>
      <c r="E130" s="9" t="s">
        <v>931</v>
      </c>
      <c r="F130" s="266" t="s">
        <v>459</v>
      </c>
      <c r="G130" s="46"/>
      <c r="H130" s="26" t="s">
        <v>641</v>
      </c>
      <c r="I130" s="7" t="s">
        <v>849</v>
      </c>
      <c r="J130" s="8" t="s">
        <v>2690</v>
      </c>
      <c r="K130" s="9" t="s">
        <v>931</v>
      </c>
      <c r="L130" s="270" t="s">
        <v>199</v>
      </c>
      <c r="M130" s="46"/>
    </row>
    <row r="131" spans="1:13" s="3" customFormat="1">
      <c r="A131" s="46"/>
      <c r="B131" s="6" t="s">
        <v>642</v>
      </c>
      <c r="C131" s="7" t="s">
        <v>349</v>
      </c>
      <c r="D131" s="8" t="s">
        <v>350</v>
      </c>
      <c r="E131" s="9" t="s">
        <v>753</v>
      </c>
      <c r="F131" s="266" t="s">
        <v>125</v>
      </c>
      <c r="G131" s="46"/>
      <c r="H131" s="26" t="s">
        <v>642</v>
      </c>
      <c r="I131" s="7" t="s">
        <v>711</v>
      </c>
      <c r="J131" s="8" t="s">
        <v>2691</v>
      </c>
      <c r="K131" s="9" t="s">
        <v>1601</v>
      </c>
      <c r="L131" s="270" t="s">
        <v>425</v>
      </c>
      <c r="M131" s="46"/>
    </row>
    <row r="132" spans="1:13" s="3" customFormat="1">
      <c r="A132" s="46"/>
      <c r="B132" s="6" t="s">
        <v>643</v>
      </c>
      <c r="C132" s="7" t="s">
        <v>1324</v>
      </c>
      <c r="D132" s="8" t="s">
        <v>2086</v>
      </c>
      <c r="E132" s="9" t="s">
        <v>2056</v>
      </c>
      <c r="F132" s="266" t="s">
        <v>460</v>
      </c>
      <c r="G132" s="46"/>
      <c r="H132" s="26" t="s">
        <v>643</v>
      </c>
      <c r="I132" s="7" t="s">
        <v>2692</v>
      </c>
      <c r="J132" s="8" t="s">
        <v>2693</v>
      </c>
      <c r="K132" s="9" t="s">
        <v>931</v>
      </c>
      <c r="L132" s="270" t="s">
        <v>1769</v>
      </c>
      <c r="M132" s="46"/>
    </row>
    <row r="133" spans="1:13" s="3" customFormat="1">
      <c r="A133" s="46"/>
      <c r="B133" s="6" t="s">
        <v>644</v>
      </c>
      <c r="C133" s="7" t="s">
        <v>1360</v>
      </c>
      <c r="D133" s="8" t="s">
        <v>52</v>
      </c>
      <c r="E133" s="9" t="s">
        <v>631</v>
      </c>
      <c r="F133" s="266" t="s">
        <v>2679</v>
      </c>
      <c r="G133" s="46"/>
      <c r="H133" s="26" t="s">
        <v>644</v>
      </c>
      <c r="I133" s="7" t="s">
        <v>2694</v>
      </c>
      <c r="J133" s="8" t="s">
        <v>1230</v>
      </c>
      <c r="K133" s="9" t="s">
        <v>931</v>
      </c>
      <c r="L133" s="270" t="s">
        <v>2695</v>
      </c>
      <c r="M133" s="46"/>
    </row>
    <row r="134" spans="1:13" s="3" customFormat="1">
      <c r="A134" s="46"/>
      <c r="B134" s="6" t="s">
        <v>645</v>
      </c>
      <c r="C134" s="7" t="s">
        <v>1196</v>
      </c>
      <c r="D134" s="8" t="s">
        <v>1224</v>
      </c>
      <c r="E134" s="9" t="s">
        <v>931</v>
      </c>
      <c r="F134" s="266" t="s">
        <v>417</v>
      </c>
      <c r="G134" s="46"/>
      <c r="H134" s="26" t="s">
        <v>645</v>
      </c>
      <c r="I134" s="7" t="s">
        <v>798</v>
      </c>
      <c r="J134" s="8" t="s">
        <v>809</v>
      </c>
      <c r="K134" s="9" t="s">
        <v>659</v>
      </c>
      <c r="L134" s="270" t="s">
        <v>201</v>
      </c>
      <c r="M134" s="46"/>
    </row>
    <row r="135" spans="1:13" s="3" customFormat="1">
      <c r="A135" s="46"/>
      <c r="B135" s="6" t="s">
        <v>648</v>
      </c>
      <c r="C135" s="7" t="s">
        <v>696</v>
      </c>
      <c r="D135" s="8" t="s">
        <v>53</v>
      </c>
      <c r="E135" s="9" t="s">
        <v>753</v>
      </c>
      <c r="F135" s="266" t="s">
        <v>418</v>
      </c>
      <c r="G135" s="46"/>
      <c r="H135" s="26" t="s">
        <v>648</v>
      </c>
      <c r="I135" s="7" t="s">
        <v>1409</v>
      </c>
      <c r="J135" s="8" t="s">
        <v>1183</v>
      </c>
      <c r="K135" s="9" t="s">
        <v>931</v>
      </c>
      <c r="L135" s="270" t="s">
        <v>2696</v>
      </c>
      <c r="M135" s="46"/>
    </row>
    <row r="136" spans="1:13" s="3" customFormat="1">
      <c r="A136" s="46"/>
      <c r="B136" s="6" t="s">
        <v>649</v>
      </c>
      <c r="C136" s="7" t="s">
        <v>690</v>
      </c>
      <c r="D136" s="8" t="s">
        <v>764</v>
      </c>
      <c r="E136" s="9" t="s">
        <v>631</v>
      </c>
      <c r="F136" s="266" t="s">
        <v>421</v>
      </c>
      <c r="G136" s="46"/>
      <c r="H136" s="26" t="s">
        <v>649</v>
      </c>
      <c r="I136" s="7" t="s">
        <v>710</v>
      </c>
      <c r="J136" s="8" t="s">
        <v>344</v>
      </c>
      <c r="K136" s="9" t="s">
        <v>668</v>
      </c>
      <c r="L136" s="270" t="s">
        <v>2697</v>
      </c>
      <c r="M136" s="46"/>
    </row>
    <row r="137" spans="1:13" s="3" customFormat="1">
      <c r="A137" s="46"/>
      <c r="B137" s="6" t="s">
        <v>650</v>
      </c>
      <c r="C137" s="7" t="s">
        <v>629</v>
      </c>
      <c r="D137" s="8" t="s">
        <v>824</v>
      </c>
      <c r="E137" s="9" t="s">
        <v>631</v>
      </c>
      <c r="F137" s="266" t="s">
        <v>193</v>
      </c>
      <c r="G137" s="46"/>
      <c r="H137" s="26" t="s">
        <v>650</v>
      </c>
      <c r="I137" s="7" t="s">
        <v>849</v>
      </c>
      <c r="J137" s="8" t="s">
        <v>1183</v>
      </c>
      <c r="K137" s="9" t="s">
        <v>931</v>
      </c>
      <c r="L137" s="270" t="s">
        <v>2698</v>
      </c>
      <c r="M137" s="46"/>
    </row>
    <row r="138" spans="1:13" s="3" customFormat="1">
      <c r="A138" s="46"/>
      <c r="B138" s="6" t="s">
        <v>651</v>
      </c>
      <c r="C138" s="7" t="s">
        <v>2680</v>
      </c>
      <c r="D138" s="8" t="s">
        <v>2681</v>
      </c>
      <c r="E138" s="9" t="s">
        <v>931</v>
      </c>
      <c r="F138" s="266" t="s">
        <v>131</v>
      </c>
      <c r="G138" s="46"/>
      <c r="H138" s="26" t="s">
        <v>651</v>
      </c>
      <c r="I138" s="7" t="s">
        <v>2699</v>
      </c>
      <c r="J138" s="8" t="s">
        <v>2700</v>
      </c>
      <c r="K138" s="9" t="s">
        <v>659</v>
      </c>
      <c r="L138" s="270" t="s">
        <v>1749</v>
      </c>
      <c r="M138" s="46"/>
    </row>
    <row r="139" spans="1:13" s="3" customFormat="1">
      <c r="A139" s="46"/>
      <c r="B139" s="6" t="s">
        <v>652</v>
      </c>
      <c r="C139" s="7" t="s">
        <v>1308</v>
      </c>
      <c r="D139" s="8" t="s">
        <v>2075</v>
      </c>
      <c r="E139" s="9" t="s">
        <v>631</v>
      </c>
      <c r="F139" s="266" t="s">
        <v>2682</v>
      </c>
      <c r="G139" s="46"/>
      <c r="H139" s="26" t="s">
        <v>652</v>
      </c>
      <c r="I139" s="7" t="s">
        <v>793</v>
      </c>
      <c r="J139" s="8" t="s">
        <v>1747</v>
      </c>
      <c r="K139" s="9" t="s">
        <v>753</v>
      </c>
      <c r="L139" s="270" t="s">
        <v>2701</v>
      </c>
      <c r="M139" s="46"/>
    </row>
    <row r="140" spans="1:13" s="3" customFormat="1">
      <c r="A140" s="46"/>
      <c r="B140" s="6" t="s">
        <v>653</v>
      </c>
      <c r="C140" s="52" t="s">
        <v>689</v>
      </c>
      <c r="D140" s="56" t="s">
        <v>2076</v>
      </c>
      <c r="E140" s="9" t="s">
        <v>631</v>
      </c>
      <c r="F140" s="381" t="s">
        <v>2683</v>
      </c>
      <c r="G140" s="46"/>
      <c r="H140" s="26" t="s">
        <v>653</v>
      </c>
      <c r="I140" s="52" t="s">
        <v>1116</v>
      </c>
      <c r="J140" s="56" t="s">
        <v>814</v>
      </c>
      <c r="K140" s="54" t="s">
        <v>659</v>
      </c>
      <c r="L140" s="270" t="s">
        <v>2672</v>
      </c>
      <c r="M140" s="46"/>
    </row>
    <row r="141" spans="1:13" s="3" customFormat="1">
      <c r="A141" s="46"/>
      <c r="B141" s="6"/>
      <c r="C141" s="52"/>
      <c r="D141" s="56"/>
      <c r="E141" s="54"/>
      <c r="F141" s="381"/>
      <c r="G141" s="46"/>
      <c r="H141" s="26" t="s">
        <v>901</v>
      </c>
      <c r="I141" s="52" t="s">
        <v>849</v>
      </c>
      <c r="J141" s="56" t="s">
        <v>1038</v>
      </c>
      <c r="K141" s="9" t="s">
        <v>931</v>
      </c>
      <c r="L141" s="382" t="s">
        <v>484</v>
      </c>
      <c r="M141" s="46"/>
    </row>
    <row r="142" spans="1:13" s="3" customFormat="1">
      <c r="A142" s="46"/>
      <c r="B142" s="6"/>
      <c r="C142" s="52"/>
      <c r="D142" s="56"/>
      <c r="E142" s="9"/>
      <c r="F142" s="381"/>
      <c r="G142" s="46"/>
      <c r="H142" s="26" t="s">
        <v>902</v>
      </c>
      <c r="I142" s="52" t="s">
        <v>426</v>
      </c>
      <c r="J142" s="56" t="s">
        <v>1211</v>
      </c>
      <c r="K142" s="9" t="s">
        <v>931</v>
      </c>
      <c r="L142" s="382" t="s">
        <v>215</v>
      </c>
      <c r="M142" s="46"/>
    </row>
    <row r="143" spans="1:13" s="3" customFormat="1">
      <c r="A143" s="46"/>
      <c r="B143" s="6"/>
      <c r="C143" s="52"/>
      <c r="D143" s="56"/>
      <c r="E143" s="9"/>
      <c r="F143" s="381"/>
      <c r="G143" s="46"/>
      <c r="H143" s="26" t="s">
        <v>903</v>
      </c>
      <c r="I143" s="52" t="s">
        <v>426</v>
      </c>
      <c r="J143" s="56" t="s">
        <v>200</v>
      </c>
      <c r="K143" s="9" t="s">
        <v>931</v>
      </c>
      <c r="L143" s="382" t="s">
        <v>491</v>
      </c>
      <c r="M143" s="46"/>
    </row>
    <row r="144" spans="1:13" s="3" customFormat="1">
      <c r="A144" s="46"/>
      <c r="B144" s="6"/>
      <c r="C144" s="52"/>
      <c r="D144" s="56"/>
      <c r="E144" s="9"/>
      <c r="F144" s="381"/>
      <c r="G144" s="46"/>
      <c r="H144" s="26" t="s">
        <v>904</v>
      </c>
      <c r="I144" s="52" t="s">
        <v>669</v>
      </c>
      <c r="J144" s="56" t="s">
        <v>340</v>
      </c>
      <c r="K144" s="9" t="s">
        <v>753</v>
      </c>
      <c r="L144" s="382" t="s">
        <v>57</v>
      </c>
      <c r="M144" s="46"/>
    </row>
    <row r="145" spans="1:13" s="3" customFormat="1">
      <c r="A145" s="46"/>
      <c r="B145" s="6"/>
      <c r="C145" s="52"/>
      <c r="D145" s="56"/>
      <c r="E145" s="9"/>
      <c r="F145" s="381"/>
      <c r="G145" s="46"/>
      <c r="H145" s="26" t="s">
        <v>905</v>
      </c>
      <c r="I145" s="52" t="s">
        <v>1116</v>
      </c>
      <c r="J145" s="56" t="s">
        <v>1162</v>
      </c>
      <c r="K145" s="54" t="s">
        <v>671</v>
      </c>
      <c r="L145" s="382" t="s">
        <v>477</v>
      </c>
      <c r="M145" s="46"/>
    </row>
    <row r="146" spans="1:13" s="3" customFormat="1">
      <c r="A146" s="46"/>
      <c r="B146" s="6"/>
      <c r="C146" s="52"/>
      <c r="D146" s="56"/>
      <c r="E146" s="9"/>
      <c r="F146" s="381"/>
      <c r="G146" s="46"/>
      <c r="H146" s="26" t="s">
        <v>1126</v>
      </c>
      <c r="I146" s="52" t="s">
        <v>2702</v>
      </c>
      <c r="J146" s="56" t="s">
        <v>1303</v>
      </c>
      <c r="K146" s="54" t="s">
        <v>631</v>
      </c>
      <c r="L146" s="382" t="s">
        <v>2703</v>
      </c>
      <c r="M146" s="46"/>
    </row>
    <row r="147" spans="1:13" s="3" customFormat="1">
      <c r="A147" s="46"/>
      <c r="B147" s="6"/>
      <c r="C147" s="52"/>
      <c r="D147" s="56"/>
      <c r="E147" s="54"/>
      <c r="F147" s="381"/>
      <c r="G147" s="46"/>
      <c r="H147" s="26" t="s">
        <v>1127</v>
      </c>
      <c r="I147" s="52" t="s">
        <v>1116</v>
      </c>
      <c r="J147" s="56" t="s">
        <v>1470</v>
      </c>
      <c r="K147" s="54" t="s">
        <v>631</v>
      </c>
      <c r="L147" s="382" t="s">
        <v>479</v>
      </c>
      <c r="M147" s="46"/>
    </row>
    <row r="148" spans="1:13" s="3" customFormat="1">
      <c r="A148" s="46"/>
      <c r="B148" s="6"/>
      <c r="C148" s="52"/>
      <c r="D148" s="56"/>
      <c r="E148" s="54"/>
      <c r="F148" s="381"/>
      <c r="G148" s="46"/>
      <c r="H148" s="26" t="s">
        <v>1128</v>
      </c>
      <c r="I148" s="52" t="s">
        <v>426</v>
      </c>
      <c r="J148" s="56" t="s">
        <v>803</v>
      </c>
      <c r="K148" s="9" t="s">
        <v>931</v>
      </c>
      <c r="L148" s="382" t="s">
        <v>2704</v>
      </c>
      <c r="M148" s="46"/>
    </row>
    <row r="149" spans="1:13" s="3" customFormat="1">
      <c r="A149" s="46"/>
      <c r="B149" s="6"/>
      <c r="C149" s="52"/>
      <c r="D149" s="56"/>
      <c r="E149" s="54"/>
      <c r="F149" s="381"/>
      <c r="G149" s="46"/>
      <c r="H149" s="26" t="s">
        <v>1129</v>
      </c>
      <c r="I149" s="52" t="s">
        <v>889</v>
      </c>
      <c r="J149" s="56" t="s">
        <v>822</v>
      </c>
      <c r="K149" s="54" t="s">
        <v>631</v>
      </c>
      <c r="L149" s="382" t="s">
        <v>2705</v>
      </c>
      <c r="M149" s="46"/>
    </row>
    <row r="150" spans="1:13" s="3" customFormat="1" ht="12.75">
      <c r="A150" s="46"/>
      <c r="B150" s="6"/>
      <c r="C150" s="52"/>
      <c r="D150" s="241"/>
      <c r="E150" s="54"/>
      <c r="F150" s="228"/>
      <c r="G150" s="46"/>
      <c r="H150" s="26" t="s">
        <v>1130</v>
      </c>
      <c r="I150" s="52" t="s">
        <v>798</v>
      </c>
      <c r="J150" s="56" t="s">
        <v>852</v>
      </c>
      <c r="K150" s="9" t="s">
        <v>931</v>
      </c>
      <c r="L150" s="239" t="s">
        <v>2706</v>
      </c>
      <c r="M150" s="46"/>
    </row>
    <row r="151" spans="1:13" s="3" customFormat="1" ht="13.5" thickBot="1">
      <c r="A151" s="46"/>
      <c r="B151" s="6"/>
      <c r="C151" s="52"/>
      <c r="D151" s="241"/>
      <c r="E151" s="54"/>
      <c r="F151" s="228"/>
      <c r="G151" s="46"/>
      <c r="H151" s="26" t="s">
        <v>1131</v>
      </c>
      <c r="I151" s="52" t="s">
        <v>984</v>
      </c>
      <c r="J151" s="56" t="s">
        <v>852</v>
      </c>
      <c r="K151" s="9" t="s">
        <v>631</v>
      </c>
      <c r="L151" s="239" t="s">
        <v>2707</v>
      </c>
      <c r="M151" s="46"/>
    </row>
    <row r="152" spans="1:13" s="3" customFormat="1" ht="12.75" hidden="1">
      <c r="A152" s="46"/>
      <c r="B152" s="6"/>
      <c r="C152" s="52"/>
      <c r="D152" s="241"/>
      <c r="E152" s="54"/>
      <c r="F152" s="228"/>
      <c r="G152" s="46"/>
      <c r="H152" s="26"/>
      <c r="I152" s="52"/>
      <c r="J152" s="56"/>
      <c r="K152" s="9"/>
      <c r="L152" s="239"/>
      <c r="M152" s="46"/>
    </row>
    <row r="153" spans="1:13" s="3" customFormat="1" ht="12.75" hidden="1">
      <c r="A153" s="46"/>
      <c r="B153" s="6"/>
      <c r="C153" s="52"/>
      <c r="D153" s="241"/>
      <c r="E153" s="54"/>
      <c r="F153" s="228"/>
      <c r="G153" s="46"/>
      <c r="H153" s="26"/>
      <c r="I153" s="52"/>
      <c r="J153" s="56"/>
      <c r="K153" s="54"/>
      <c r="L153" s="239"/>
      <c r="M153" s="46"/>
    </row>
    <row r="154" spans="1:13" s="3" customFormat="1" ht="12.75" hidden="1">
      <c r="A154" s="46"/>
      <c r="B154" s="6"/>
      <c r="C154" s="52"/>
      <c r="D154" s="241"/>
      <c r="E154" s="54"/>
      <c r="F154" s="228"/>
      <c r="G154" s="46"/>
      <c r="H154" s="26"/>
      <c r="I154" s="52"/>
      <c r="J154" s="56"/>
      <c r="K154" s="9"/>
      <c r="L154" s="239"/>
      <c r="M154" s="46"/>
    </row>
    <row r="155" spans="1:13" s="3" customFormat="1" ht="12.75" hidden="1">
      <c r="A155" s="46"/>
      <c r="B155" s="6"/>
      <c r="C155" s="52"/>
      <c r="D155" s="241"/>
      <c r="E155" s="54"/>
      <c r="F155" s="228"/>
      <c r="G155" s="46"/>
      <c r="H155" s="26"/>
      <c r="I155" s="52"/>
      <c r="J155" s="56"/>
      <c r="K155" s="9"/>
      <c r="L155" s="239"/>
      <c r="M155" s="46"/>
    </row>
    <row r="156" spans="1:13" s="3" customFormat="1" ht="12.75" hidden="1">
      <c r="A156" s="46"/>
      <c r="B156" s="6"/>
      <c r="C156" s="52"/>
      <c r="D156" s="241"/>
      <c r="E156" s="54"/>
      <c r="F156" s="228"/>
      <c r="G156" s="46"/>
      <c r="H156" s="26"/>
      <c r="I156" s="52"/>
      <c r="J156" s="56"/>
      <c r="K156" s="54"/>
      <c r="L156" s="239"/>
      <c r="M156" s="46"/>
    </row>
    <row r="157" spans="1:13" s="3" customFormat="1" ht="12.75" hidden="1">
      <c r="A157" s="46"/>
      <c r="B157" s="6"/>
      <c r="C157" s="52"/>
      <c r="D157" s="241"/>
      <c r="E157" s="54"/>
      <c r="F157" s="228"/>
      <c r="G157" s="46"/>
      <c r="H157" s="26"/>
      <c r="I157" s="52"/>
      <c r="J157" s="56"/>
      <c r="K157" s="54"/>
      <c r="L157" s="239"/>
      <c r="M157" s="46"/>
    </row>
    <row r="158" spans="1:13" s="3" customFormat="1" ht="12.75" hidden="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893" t="s">
        <v>771</v>
      </c>
      <c r="C161" s="893"/>
      <c r="D161" s="35"/>
      <c r="E161" s="193" t="s">
        <v>715</v>
      </c>
      <c r="F161" s="902" t="s">
        <v>1650</v>
      </c>
      <c r="G161" s="902"/>
      <c r="H161" s="902"/>
      <c r="I161" s="902"/>
      <c r="J161" s="35"/>
      <c r="K161" s="893" t="s">
        <v>900</v>
      </c>
      <c r="L161" s="893"/>
      <c r="M161" s="35"/>
    </row>
    <row r="162" spans="1:13" ht="5.25" customHeight="1" thickTop="1" thickBot="1">
      <c r="A162" s="35"/>
      <c r="B162" s="894" t="s">
        <v>623</v>
      </c>
      <c r="C162" s="895"/>
      <c r="D162" s="43"/>
      <c r="E162" s="44"/>
      <c r="F162" s="44"/>
      <c r="G162" s="35"/>
      <c r="H162" s="898" t="s">
        <v>654</v>
      </c>
      <c r="I162" s="899"/>
      <c r="J162" s="45"/>
      <c r="K162" s="45"/>
      <c r="L162" s="45"/>
      <c r="M162" s="35"/>
    </row>
    <row r="163" spans="1:13" s="3" customFormat="1" ht="16.5" thickTop="1" thickBot="1">
      <c r="A163" s="46"/>
      <c r="B163" s="896"/>
      <c r="C163" s="897"/>
      <c r="D163" s="14"/>
      <c r="E163" s="12" t="s">
        <v>647</v>
      </c>
      <c r="F163" s="13">
        <f>COUNTA(D165:D186)</f>
        <v>20</v>
      </c>
      <c r="G163" s="46"/>
      <c r="H163" s="900"/>
      <c r="I163" s="901"/>
      <c r="J163" s="32"/>
      <c r="K163" s="33" t="s">
        <v>647</v>
      </c>
      <c r="L163" s="34">
        <f>COUNTA(J165:J186)</f>
        <v>11</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1319</v>
      </c>
      <c r="D165" s="84" t="s">
        <v>1401</v>
      </c>
      <c r="E165" s="85" t="s">
        <v>753</v>
      </c>
      <c r="F165" s="263" t="s">
        <v>454</v>
      </c>
      <c r="G165" s="46"/>
      <c r="H165" s="100" t="s">
        <v>632</v>
      </c>
      <c r="I165" s="83" t="s">
        <v>731</v>
      </c>
      <c r="J165" s="84" t="s">
        <v>2109</v>
      </c>
      <c r="K165" s="85" t="s">
        <v>753</v>
      </c>
      <c r="L165" s="267" t="s">
        <v>1783</v>
      </c>
      <c r="M165" s="46"/>
    </row>
    <row r="166" spans="1:13" s="3" customFormat="1">
      <c r="A166" s="46"/>
      <c r="B166" s="87" t="s">
        <v>633</v>
      </c>
      <c r="C166" s="88" t="s">
        <v>975</v>
      </c>
      <c r="D166" s="89" t="s">
        <v>2320</v>
      </c>
      <c r="E166" s="90" t="s">
        <v>753</v>
      </c>
      <c r="F166" s="264" t="s">
        <v>409</v>
      </c>
      <c r="G166" s="46"/>
      <c r="H166" s="102" t="s">
        <v>633</v>
      </c>
      <c r="I166" s="88" t="s">
        <v>731</v>
      </c>
      <c r="J166" s="89" t="s">
        <v>1279</v>
      </c>
      <c r="K166" s="90" t="s">
        <v>753</v>
      </c>
      <c r="L166" s="268" t="s">
        <v>2712</v>
      </c>
      <c r="M166" s="46"/>
    </row>
    <row r="167" spans="1:13" s="3" customFormat="1">
      <c r="A167" s="46"/>
      <c r="B167" s="92" t="s">
        <v>634</v>
      </c>
      <c r="C167" s="93" t="s">
        <v>830</v>
      </c>
      <c r="D167" s="94" t="s">
        <v>1763</v>
      </c>
      <c r="E167" s="95" t="s">
        <v>753</v>
      </c>
      <c r="F167" s="265" t="s">
        <v>459</v>
      </c>
      <c r="G167" s="46"/>
      <c r="H167" s="104" t="s">
        <v>634</v>
      </c>
      <c r="I167" s="93" t="s">
        <v>2091</v>
      </c>
      <c r="J167" s="94" t="s">
        <v>2092</v>
      </c>
      <c r="K167" s="95" t="s">
        <v>931</v>
      </c>
      <c r="L167" s="269" t="s">
        <v>437</v>
      </c>
      <c r="M167" s="46"/>
    </row>
    <row r="168" spans="1:13" s="3" customFormat="1">
      <c r="A168" s="46"/>
      <c r="B168" s="6" t="s">
        <v>635</v>
      </c>
      <c r="C168" s="7" t="s">
        <v>1104</v>
      </c>
      <c r="D168" s="8" t="s">
        <v>1038</v>
      </c>
      <c r="E168" s="9" t="s">
        <v>931</v>
      </c>
      <c r="F168" s="266" t="s">
        <v>125</v>
      </c>
      <c r="G168" s="46"/>
      <c r="H168" s="26" t="s">
        <v>635</v>
      </c>
      <c r="I168" s="7" t="s">
        <v>785</v>
      </c>
      <c r="J168" s="8" t="s">
        <v>2406</v>
      </c>
      <c r="K168" s="9" t="s">
        <v>753</v>
      </c>
      <c r="L168" s="270" t="s">
        <v>1795</v>
      </c>
      <c r="M168" s="46"/>
    </row>
    <row r="169" spans="1:13" s="3" customFormat="1">
      <c r="A169" s="46"/>
      <c r="B169" s="6" t="s">
        <v>636</v>
      </c>
      <c r="C169" s="7" t="s">
        <v>2102</v>
      </c>
      <c r="D169" s="8" t="s">
        <v>2708</v>
      </c>
      <c r="E169" s="9" t="s">
        <v>2056</v>
      </c>
      <c r="F169" s="266" t="s">
        <v>416</v>
      </c>
      <c r="G169" s="46"/>
      <c r="H169" s="26" t="s">
        <v>636</v>
      </c>
      <c r="I169" s="7" t="s">
        <v>1409</v>
      </c>
      <c r="J169" s="8" t="s">
        <v>1154</v>
      </c>
      <c r="K169" s="9" t="s">
        <v>931</v>
      </c>
      <c r="L169" s="270" t="s">
        <v>2713</v>
      </c>
      <c r="M169" s="46"/>
    </row>
    <row r="170" spans="1:13" s="3" customFormat="1">
      <c r="A170" s="46"/>
      <c r="B170" s="6" t="s">
        <v>637</v>
      </c>
      <c r="C170" s="7" t="s">
        <v>2106</v>
      </c>
      <c r="D170" s="8" t="s">
        <v>2709</v>
      </c>
      <c r="E170" s="9" t="s">
        <v>931</v>
      </c>
      <c r="F170" s="266" t="s">
        <v>1786</v>
      </c>
      <c r="G170" s="46"/>
      <c r="H170" s="26" t="s">
        <v>637</v>
      </c>
      <c r="I170" s="7" t="s">
        <v>1509</v>
      </c>
      <c r="J170" s="8" t="s">
        <v>1404</v>
      </c>
      <c r="K170" s="9" t="s">
        <v>931</v>
      </c>
      <c r="L170" s="270" t="s">
        <v>2118</v>
      </c>
      <c r="M170" s="46"/>
    </row>
    <row r="171" spans="1:13" s="3" customFormat="1">
      <c r="A171" s="46"/>
      <c r="B171" s="6" t="s">
        <v>638</v>
      </c>
      <c r="C171" s="7" t="s">
        <v>1087</v>
      </c>
      <c r="D171" s="8" t="s">
        <v>70</v>
      </c>
      <c r="E171" s="9" t="s">
        <v>931</v>
      </c>
      <c r="F171" s="266" t="s">
        <v>418</v>
      </c>
      <c r="G171" s="46"/>
      <c r="H171" s="26" t="s">
        <v>638</v>
      </c>
      <c r="I171" s="7" t="s">
        <v>798</v>
      </c>
      <c r="J171" s="8" t="s">
        <v>2714</v>
      </c>
      <c r="K171" s="9" t="s">
        <v>1601</v>
      </c>
      <c r="L171" s="270" t="s">
        <v>2715</v>
      </c>
      <c r="M171" s="46"/>
    </row>
    <row r="172" spans="1:13" s="3" customFormat="1">
      <c r="A172" s="46"/>
      <c r="B172" s="6" t="s">
        <v>639</v>
      </c>
      <c r="C172" s="7" t="s">
        <v>689</v>
      </c>
      <c r="D172" s="8" t="s">
        <v>2322</v>
      </c>
      <c r="E172" s="9" t="s">
        <v>753</v>
      </c>
      <c r="F172" s="266" t="s">
        <v>462</v>
      </c>
      <c r="G172" s="46"/>
      <c r="H172" s="26" t="s">
        <v>639</v>
      </c>
      <c r="I172" s="7" t="s">
        <v>666</v>
      </c>
      <c r="J172" s="8" t="s">
        <v>2716</v>
      </c>
      <c r="K172" s="9" t="s">
        <v>1601</v>
      </c>
      <c r="L172" s="270" t="s">
        <v>2717</v>
      </c>
      <c r="M172" s="46"/>
    </row>
    <row r="173" spans="1:13" s="3" customFormat="1">
      <c r="A173" s="46"/>
      <c r="B173" s="6" t="s">
        <v>640</v>
      </c>
      <c r="C173" s="7" t="s">
        <v>698</v>
      </c>
      <c r="D173" s="8" t="s">
        <v>88</v>
      </c>
      <c r="E173" s="9" t="s">
        <v>753</v>
      </c>
      <c r="F173" s="266" t="s">
        <v>1745</v>
      </c>
      <c r="G173" s="46"/>
      <c r="H173" s="26" t="s">
        <v>640</v>
      </c>
      <c r="I173" s="7" t="s">
        <v>731</v>
      </c>
      <c r="J173" s="8" t="s">
        <v>2098</v>
      </c>
      <c r="K173" s="9" t="s">
        <v>753</v>
      </c>
      <c r="L173" s="270" t="s">
        <v>2718</v>
      </c>
      <c r="M173" s="46"/>
    </row>
    <row r="174" spans="1:13" s="3" customFormat="1">
      <c r="A174" s="46"/>
      <c r="B174" s="6" t="s">
        <v>641</v>
      </c>
      <c r="C174" s="7" t="s">
        <v>969</v>
      </c>
      <c r="D174" s="8" t="s">
        <v>2073</v>
      </c>
      <c r="E174" s="9" t="s">
        <v>659</v>
      </c>
      <c r="F174" s="266" t="s">
        <v>131</v>
      </c>
      <c r="G174" s="46"/>
      <c r="H174" s="26" t="s">
        <v>641</v>
      </c>
      <c r="I174" s="7" t="s">
        <v>475</v>
      </c>
      <c r="J174" s="8" t="s">
        <v>741</v>
      </c>
      <c r="K174" s="9" t="s">
        <v>1601</v>
      </c>
      <c r="L174" s="270" t="s">
        <v>2719</v>
      </c>
      <c r="M174" s="46"/>
    </row>
    <row r="175" spans="1:13" s="3" customFormat="1">
      <c r="A175" s="46"/>
      <c r="B175" s="6" t="s">
        <v>642</v>
      </c>
      <c r="C175" s="7" t="s">
        <v>1037</v>
      </c>
      <c r="D175" s="8" t="s">
        <v>1484</v>
      </c>
      <c r="E175" s="9" t="s">
        <v>753</v>
      </c>
      <c r="F175" s="266" t="s">
        <v>231</v>
      </c>
      <c r="G175" s="46"/>
      <c r="H175" s="26" t="s">
        <v>642</v>
      </c>
      <c r="I175" s="7" t="s">
        <v>1116</v>
      </c>
      <c r="J175" s="8" t="s">
        <v>821</v>
      </c>
      <c r="K175" s="9" t="s">
        <v>631</v>
      </c>
      <c r="L175" s="270" t="s">
        <v>2720</v>
      </c>
      <c r="M175" s="46"/>
    </row>
    <row r="176" spans="1:13" s="3" customFormat="1" ht="12" customHeight="1">
      <c r="A176" s="46"/>
      <c r="B176" s="6" t="s">
        <v>643</v>
      </c>
      <c r="C176" s="7" t="s">
        <v>1358</v>
      </c>
      <c r="D176" s="8" t="s">
        <v>450</v>
      </c>
      <c r="E176" s="9" t="s">
        <v>753</v>
      </c>
      <c r="F176" s="266" t="s">
        <v>482</v>
      </c>
      <c r="G176" s="46"/>
      <c r="H176" s="26"/>
      <c r="I176" s="7"/>
      <c r="J176" s="8"/>
      <c r="K176" s="9"/>
      <c r="L176" s="270"/>
      <c r="M176" s="46"/>
    </row>
    <row r="177" spans="1:13" s="3" customFormat="1">
      <c r="A177" s="46"/>
      <c r="B177" s="6" t="s">
        <v>644</v>
      </c>
      <c r="C177" s="7" t="s">
        <v>1037</v>
      </c>
      <c r="D177" s="8" t="s">
        <v>811</v>
      </c>
      <c r="E177" s="9" t="s">
        <v>931</v>
      </c>
      <c r="F177" s="266" t="s">
        <v>466</v>
      </c>
      <c r="G177" s="46"/>
      <c r="H177" s="26"/>
      <c r="I177" s="7"/>
      <c r="J177" s="8"/>
      <c r="K177" s="9"/>
      <c r="L177" s="270"/>
      <c r="M177" s="46"/>
    </row>
    <row r="178" spans="1:13" s="3" customFormat="1">
      <c r="A178" s="46"/>
      <c r="B178" s="6" t="s">
        <v>645</v>
      </c>
      <c r="C178" s="7" t="s">
        <v>974</v>
      </c>
      <c r="D178" s="8" t="s">
        <v>1263</v>
      </c>
      <c r="E178" s="9" t="s">
        <v>931</v>
      </c>
      <c r="F178" s="266" t="s">
        <v>199</v>
      </c>
      <c r="G178" s="46"/>
      <c r="H178" s="26"/>
      <c r="I178" s="7"/>
      <c r="J178" s="8"/>
      <c r="K178" s="9"/>
      <c r="L178" s="270"/>
      <c r="M178" s="46"/>
    </row>
    <row r="179" spans="1:13" s="3" customFormat="1">
      <c r="A179" s="46"/>
      <c r="B179" s="6" t="s">
        <v>648</v>
      </c>
      <c r="C179" s="7" t="s">
        <v>386</v>
      </c>
      <c r="D179" s="8" t="s">
        <v>850</v>
      </c>
      <c r="E179" s="9" t="s">
        <v>931</v>
      </c>
      <c r="F179" s="266" t="s">
        <v>427</v>
      </c>
      <c r="G179" s="46"/>
      <c r="H179" s="26"/>
      <c r="I179" s="7"/>
      <c r="J179" s="8"/>
      <c r="K179" s="9"/>
      <c r="L179" s="270"/>
      <c r="M179" s="46"/>
    </row>
    <row r="180" spans="1:13" s="3" customFormat="1">
      <c r="A180" s="46"/>
      <c r="B180" s="6" t="s">
        <v>649</v>
      </c>
      <c r="C180" s="7" t="s">
        <v>1343</v>
      </c>
      <c r="D180" s="333" t="s">
        <v>1038</v>
      </c>
      <c r="E180" s="9" t="s">
        <v>931</v>
      </c>
      <c r="F180" s="266" t="s">
        <v>2697</v>
      </c>
      <c r="G180" s="46"/>
      <c r="H180" s="26"/>
      <c r="I180" s="7"/>
      <c r="J180" s="8"/>
      <c r="K180" s="9"/>
      <c r="L180" s="270"/>
      <c r="M180" s="46"/>
    </row>
    <row r="181" spans="1:13" s="3" customFormat="1">
      <c r="A181" s="46"/>
      <c r="B181" s="6" t="s">
        <v>650</v>
      </c>
      <c r="C181" s="7" t="s">
        <v>1758</v>
      </c>
      <c r="D181" s="333" t="s">
        <v>2107</v>
      </c>
      <c r="E181" s="9" t="s">
        <v>931</v>
      </c>
      <c r="F181" s="266" t="s">
        <v>1749</v>
      </c>
      <c r="G181" s="46"/>
      <c r="H181" s="26"/>
      <c r="I181" s="7"/>
      <c r="J181" s="8"/>
      <c r="K181" s="9"/>
      <c r="L181" s="270"/>
      <c r="M181" s="46"/>
    </row>
    <row r="182" spans="1:13" s="3" customFormat="1">
      <c r="A182" s="46"/>
      <c r="B182" s="6" t="s">
        <v>651</v>
      </c>
      <c r="C182" s="7" t="s">
        <v>1196</v>
      </c>
      <c r="D182" s="333" t="s">
        <v>994</v>
      </c>
      <c r="E182" s="9" t="s">
        <v>931</v>
      </c>
      <c r="F182" s="266" t="s">
        <v>484</v>
      </c>
      <c r="G182" s="46"/>
      <c r="H182" s="26"/>
      <c r="I182" s="7"/>
      <c r="J182" s="7"/>
      <c r="K182" s="9"/>
      <c r="L182" s="270"/>
      <c r="M182" s="46"/>
    </row>
    <row r="183" spans="1:13" s="3" customFormat="1">
      <c r="A183" s="46"/>
      <c r="B183" s="6" t="s">
        <v>652</v>
      </c>
      <c r="C183" s="7" t="s">
        <v>2710</v>
      </c>
      <c r="D183" s="333" t="s">
        <v>2094</v>
      </c>
      <c r="E183" s="9" t="s">
        <v>931</v>
      </c>
      <c r="F183" s="266" t="s">
        <v>2704</v>
      </c>
      <c r="G183" s="46"/>
      <c r="H183" s="26"/>
      <c r="I183" s="7"/>
      <c r="J183" s="7"/>
      <c r="K183" s="9"/>
      <c r="L183" s="270"/>
      <c r="M183" s="46"/>
    </row>
    <row r="184" spans="1:13" s="3" customFormat="1" ht="12.75" thickBot="1">
      <c r="A184" s="46"/>
      <c r="B184" s="6" t="s">
        <v>653</v>
      </c>
      <c r="C184" s="7" t="s">
        <v>692</v>
      </c>
      <c r="D184" s="333" t="s">
        <v>994</v>
      </c>
      <c r="E184" s="9" t="s">
        <v>931</v>
      </c>
      <c r="F184" s="266" t="s">
        <v>2711</v>
      </c>
      <c r="G184" s="46"/>
      <c r="H184" s="26"/>
      <c r="I184" s="7"/>
      <c r="J184" s="7"/>
      <c r="K184" s="9"/>
      <c r="L184" s="270"/>
      <c r="M184" s="46"/>
    </row>
    <row r="185" spans="1:13" s="3" customFormat="1" ht="12.75" hidden="1">
      <c r="A185" s="46"/>
      <c r="B185" s="6"/>
      <c r="C185" s="7"/>
      <c r="D185" s="21"/>
      <c r="E185" s="9"/>
      <c r="F185" s="226"/>
      <c r="G185" s="46"/>
      <c r="H185" s="26"/>
      <c r="I185" s="7"/>
      <c r="J185" s="7"/>
      <c r="K185" s="9"/>
      <c r="L185" s="237"/>
      <c r="M185" s="46"/>
    </row>
    <row r="186" spans="1:13" s="3" customFormat="1" ht="13.5" hidden="1" thickBot="1">
      <c r="A186" s="46"/>
      <c r="B186" s="19"/>
      <c r="C186" s="10"/>
      <c r="D186" s="22"/>
      <c r="E186" s="11"/>
      <c r="F186" s="227"/>
      <c r="G186" s="46"/>
      <c r="H186" s="28"/>
      <c r="I186" s="29"/>
      <c r="J186" s="29"/>
      <c r="K186" s="30"/>
      <c r="L186" s="238"/>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893" t="s">
        <v>5</v>
      </c>
      <c r="C188" s="893"/>
      <c r="D188" s="35"/>
      <c r="E188" s="193" t="s">
        <v>900</v>
      </c>
      <c r="F188" s="902" t="s">
        <v>717</v>
      </c>
      <c r="G188" s="902"/>
      <c r="H188" s="902"/>
      <c r="I188" s="902"/>
      <c r="J188" s="35"/>
      <c r="K188" s="893" t="s">
        <v>727</v>
      </c>
      <c r="L188" s="893"/>
      <c r="M188" s="35"/>
    </row>
    <row r="189" spans="1:13" ht="5.25" customHeight="1" thickTop="1" thickBot="1">
      <c r="B189" s="894" t="s">
        <v>1624</v>
      </c>
      <c r="C189" s="895"/>
      <c r="D189" s="43"/>
      <c r="E189" s="44"/>
      <c r="F189" s="44"/>
      <c r="G189" s="35"/>
      <c r="H189" s="898" t="s">
        <v>1625</v>
      </c>
      <c r="I189" s="899"/>
      <c r="J189" s="45"/>
      <c r="K189" s="45"/>
      <c r="L189" s="45"/>
      <c r="M189" s="35"/>
    </row>
    <row r="190" spans="1:13" ht="16.5" thickTop="1" thickBot="1">
      <c r="B190" s="896"/>
      <c r="C190" s="897"/>
      <c r="D190" s="14"/>
      <c r="E190" s="12" t="s">
        <v>647</v>
      </c>
      <c r="F190" s="13">
        <f>COUNTA(D192:D211)</f>
        <v>4</v>
      </c>
      <c r="G190" s="46"/>
      <c r="H190" s="900"/>
      <c r="I190" s="901"/>
      <c r="J190" s="32"/>
      <c r="K190" s="33" t="s">
        <v>647</v>
      </c>
      <c r="L190" s="34">
        <f>COUNTA(J192:J211)</f>
        <v>11</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2450</v>
      </c>
      <c r="D192" s="84" t="s">
        <v>2451</v>
      </c>
      <c r="E192" s="85" t="s">
        <v>753</v>
      </c>
      <c r="F192" s="263" t="s">
        <v>2721</v>
      </c>
      <c r="G192" s="46"/>
      <c r="H192" s="100" t="s">
        <v>632</v>
      </c>
      <c r="I192" s="83" t="s">
        <v>669</v>
      </c>
      <c r="J192" s="84" t="s">
        <v>2689</v>
      </c>
      <c r="K192" s="85" t="s">
        <v>753</v>
      </c>
      <c r="L192" s="267" t="s">
        <v>2724</v>
      </c>
      <c r="M192" s="35"/>
    </row>
    <row r="193" spans="2:13">
      <c r="B193" s="87" t="s">
        <v>633</v>
      </c>
      <c r="C193" s="88" t="s">
        <v>1166</v>
      </c>
      <c r="D193" s="89" t="s">
        <v>2094</v>
      </c>
      <c r="E193" s="90" t="s">
        <v>931</v>
      </c>
      <c r="F193" s="264" t="s">
        <v>2120</v>
      </c>
      <c r="G193" s="46"/>
      <c r="H193" s="102" t="s">
        <v>633</v>
      </c>
      <c r="I193" s="88" t="s">
        <v>710</v>
      </c>
      <c r="J193" s="89" t="s">
        <v>2725</v>
      </c>
      <c r="K193" s="90" t="s">
        <v>671</v>
      </c>
      <c r="L193" s="268" t="s">
        <v>2726</v>
      </c>
      <c r="M193" s="35"/>
    </row>
    <row r="194" spans="2:13">
      <c r="B194" s="92" t="s">
        <v>634</v>
      </c>
      <c r="C194" s="93" t="s">
        <v>1558</v>
      </c>
      <c r="D194" s="94" t="s">
        <v>1173</v>
      </c>
      <c r="E194" s="95" t="s">
        <v>931</v>
      </c>
      <c r="F194" s="265" t="s">
        <v>2722</v>
      </c>
      <c r="G194" s="46"/>
      <c r="H194" s="104" t="s">
        <v>634</v>
      </c>
      <c r="I194" s="93" t="s">
        <v>1116</v>
      </c>
      <c r="J194" s="94" t="s">
        <v>210</v>
      </c>
      <c r="K194" s="95" t="s">
        <v>753</v>
      </c>
      <c r="L194" s="269" t="s">
        <v>2727</v>
      </c>
      <c r="M194" s="35"/>
    </row>
    <row r="195" spans="2:13">
      <c r="B195" s="6" t="s">
        <v>635</v>
      </c>
      <c r="C195" s="7" t="s">
        <v>1095</v>
      </c>
      <c r="D195" s="8" t="s">
        <v>1198</v>
      </c>
      <c r="E195" s="9" t="s">
        <v>931</v>
      </c>
      <c r="F195" s="266" t="s">
        <v>2723</v>
      </c>
      <c r="G195" s="46"/>
      <c r="H195" s="26" t="s">
        <v>635</v>
      </c>
      <c r="I195" s="7" t="s">
        <v>1123</v>
      </c>
      <c r="J195" s="8" t="s">
        <v>1797</v>
      </c>
      <c r="K195" s="9" t="s">
        <v>753</v>
      </c>
      <c r="L195" s="270" t="s">
        <v>2134</v>
      </c>
      <c r="M195" s="35"/>
    </row>
    <row r="196" spans="2:13" ht="12.75">
      <c r="B196" s="6"/>
      <c r="C196" s="7"/>
      <c r="D196" s="20"/>
      <c r="E196" s="9"/>
      <c r="F196" s="266"/>
      <c r="G196" s="46"/>
      <c r="H196" s="26" t="s">
        <v>636</v>
      </c>
      <c r="I196" s="7" t="s">
        <v>1509</v>
      </c>
      <c r="J196" s="8" t="s">
        <v>1230</v>
      </c>
      <c r="K196" s="9" t="s">
        <v>931</v>
      </c>
      <c r="L196" s="270" t="s">
        <v>2728</v>
      </c>
      <c r="M196" s="35"/>
    </row>
    <row r="197" spans="2:13" ht="12.75">
      <c r="B197" s="6"/>
      <c r="C197" s="7"/>
      <c r="D197" s="20"/>
      <c r="E197" s="9"/>
      <c r="F197" s="266"/>
      <c r="G197" s="46"/>
      <c r="H197" s="26" t="s">
        <v>637</v>
      </c>
      <c r="I197" s="7" t="s">
        <v>701</v>
      </c>
      <c r="J197" s="8" t="s">
        <v>2507</v>
      </c>
      <c r="K197" s="9" t="s">
        <v>753</v>
      </c>
      <c r="L197" s="270" t="s">
        <v>2729</v>
      </c>
      <c r="M197" s="35"/>
    </row>
    <row r="198" spans="2:13" ht="12.75">
      <c r="B198" s="6"/>
      <c r="C198" s="7"/>
      <c r="D198" s="20"/>
      <c r="E198" s="9"/>
      <c r="F198" s="266"/>
      <c r="G198" s="46"/>
      <c r="H198" s="26" t="s">
        <v>638</v>
      </c>
      <c r="I198" s="7" t="s">
        <v>666</v>
      </c>
      <c r="J198" s="8" t="s">
        <v>2114</v>
      </c>
      <c r="K198" s="9" t="s">
        <v>665</v>
      </c>
      <c r="L198" s="270" t="s">
        <v>2730</v>
      </c>
      <c r="M198" s="35"/>
    </row>
    <row r="199" spans="2:13" ht="12.75">
      <c r="B199" s="6"/>
      <c r="C199" s="7"/>
      <c r="D199" s="20"/>
      <c r="E199" s="9"/>
      <c r="F199" s="266"/>
      <c r="G199" s="46"/>
      <c r="H199" s="26" t="s">
        <v>639</v>
      </c>
      <c r="I199" s="7" t="s">
        <v>666</v>
      </c>
      <c r="J199" s="8" t="s">
        <v>2406</v>
      </c>
      <c r="K199" s="9" t="s">
        <v>753</v>
      </c>
      <c r="L199" s="270" t="s">
        <v>553</v>
      </c>
      <c r="M199" s="35"/>
    </row>
    <row r="200" spans="2:13" ht="12.75">
      <c r="B200" s="6"/>
      <c r="C200" s="7"/>
      <c r="D200" s="20"/>
      <c r="E200" s="9"/>
      <c r="F200" s="266"/>
      <c r="G200" s="46"/>
      <c r="H200" s="26" t="s">
        <v>640</v>
      </c>
      <c r="I200" s="7" t="s">
        <v>818</v>
      </c>
      <c r="J200" s="8" t="s">
        <v>182</v>
      </c>
      <c r="K200" s="9" t="s">
        <v>753</v>
      </c>
      <c r="L200" s="270" t="s">
        <v>2731</v>
      </c>
      <c r="M200" s="35"/>
    </row>
    <row r="201" spans="2:13" ht="12.75">
      <c r="B201" s="6"/>
      <c r="C201" s="7"/>
      <c r="D201" s="20"/>
      <c r="E201" s="9"/>
      <c r="F201" s="266"/>
      <c r="G201" s="46"/>
      <c r="H201" s="26" t="s">
        <v>641</v>
      </c>
      <c r="I201" s="7" t="s">
        <v>849</v>
      </c>
      <c r="J201" s="8" t="s">
        <v>675</v>
      </c>
      <c r="K201" s="9" t="s">
        <v>931</v>
      </c>
      <c r="L201" s="270" t="s">
        <v>2732</v>
      </c>
      <c r="M201" s="35"/>
    </row>
    <row r="202" spans="2:13" ht="13.5" thickBot="1">
      <c r="B202" s="6"/>
      <c r="C202" s="7"/>
      <c r="D202" s="20"/>
      <c r="E202" s="9"/>
      <c r="F202" s="266"/>
      <c r="G202" s="46"/>
      <c r="H202" s="26" t="s">
        <v>642</v>
      </c>
      <c r="I202" s="7" t="s">
        <v>731</v>
      </c>
      <c r="J202" s="8" t="s">
        <v>2733</v>
      </c>
      <c r="K202" s="9" t="s">
        <v>1601</v>
      </c>
      <c r="L202" s="270" t="s">
        <v>2734</v>
      </c>
      <c r="M202" s="35"/>
    </row>
    <row r="203" spans="2:13" ht="13.5" hidden="1" thickBot="1">
      <c r="B203" s="6"/>
      <c r="C203" s="7"/>
      <c r="D203" s="20"/>
      <c r="E203" s="9"/>
      <c r="F203" s="266"/>
      <c r="G203" s="46"/>
      <c r="H203" s="26"/>
      <c r="I203" s="7"/>
      <c r="J203" s="8"/>
      <c r="K203" s="9"/>
      <c r="L203" s="270"/>
      <c r="M203" s="35"/>
    </row>
    <row r="204" spans="2:13" ht="13.5" hidden="1" customHeight="1">
      <c r="B204" s="6"/>
      <c r="C204" s="7"/>
      <c r="D204" s="20"/>
      <c r="E204" s="9"/>
      <c r="F204" s="226"/>
      <c r="G204" s="46"/>
      <c r="H204" s="26"/>
      <c r="I204" s="7"/>
      <c r="J204" s="8"/>
      <c r="K204" s="9"/>
      <c r="L204" s="237"/>
      <c r="M204" s="35"/>
    </row>
    <row r="205" spans="2:13" ht="12.75" hidden="1">
      <c r="B205" s="6"/>
      <c r="C205" s="7"/>
      <c r="D205" s="20"/>
      <c r="E205" s="9"/>
      <c r="F205" s="226"/>
      <c r="G205" s="46"/>
      <c r="H205" s="26"/>
      <c r="I205" s="7"/>
      <c r="J205" s="8"/>
      <c r="K205" s="9"/>
      <c r="L205" s="237"/>
      <c r="M205" s="35"/>
    </row>
    <row r="206" spans="2:13" ht="12.75" hidden="1">
      <c r="B206" s="6"/>
      <c r="C206" s="7"/>
      <c r="D206" s="21"/>
      <c r="E206" s="9"/>
      <c r="F206" s="226"/>
      <c r="G206" s="46"/>
      <c r="H206" s="26"/>
      <c r="I206" s="7"/>
      <c r="J206" s="7"/>
      <c r="K206" s="9"/>
      <c r="L206" s="237"/>
      <c r="M206" s="35"/>
    </row>
    <row r="207" spans="2:13" ht="12.75" hidden="1">
      <c r="B207" s="6"/>
      <c r="C207" s="7"/>
      <c r="D207" s="21"/>
      <c r="E207" s="9"/>
      <c r="F207" s="226"/>
      <c r="G207" s="46"/>
      <c r="H207" s="26"/>
      <c r="I207" s="7"/>
      <c r="J207" s="7"/>
      <c r="K207" s="9"/>
      <c r="L207" s="237"/>
      <c r="M207" s="35"/>
    </row>
    <row r="208" spans="2:13" ht="12.75" hidden="1">
      <c r="B208" s="6"/>
      <c r="C208" s="7"/>
      <c r="D208" s="21"/>
      <c r="E208" s="9"/>
      <c r="F208" s="226"/>
      <c r="G208" s="46"/>
      <c r="H208" s="26"/>
      <c r="I208" s="7"/>
      <c r="J208" s="7"/>
      <c r="K208" s="9"/>
      <c r="L208" s="237"/>
      <c r="M208" s="35"/>
    </row>
    <row r="209" spans="1:13" ht="12.75" hidden="1">
      <c r="B209" s="6"/>
      <c r="C209" s="7"/>
      <c r="D209" s="21"/>
      <c r="E209" s="9"/>
      <c r="F209" s="226"/>
      <c r="G209" s="46"/>
      <c r="H209" s="26"/>
      <c r="I209" s="7"/>
      <c r="J209" s="7"/>
      <c r="K209" s="9"/>
      <c r="L209" s="237"/>
      <c r="M209" s="35"/>
    </row>
    <row r="210" spans="1:13" ht="12.75" hidden="1">
      <c r="B210" s="6"/>
      <c r="C210" s="7"/>
      <c r="D210" s="21"/>
      <c r="E210" s="9"/>
      <c r="F210" s="226"/>
      <c r="G210" s="46"/>
      <c r="H210" s="26"/>
      <c r="I210" s="7"/>
      <c r="J210" s="7"/>
      <c r="K210" s="9"/>
      <c r="L210" s="237"/>
      <c r="M210" s="35"/>
    </row>
    <row r="211" spans="1:13" ht="13.5" hidden="1" thickBot="1">
      <c r="B211" s="19"/>
      <c r="C211" s="10"/>
      <c r="D211" s="22"/>
      <c r="E211" s="11"/>
      <c r="F211" s="227"/>
      <c r="G211" s="46"/>
      <c r="H211" s="28"/>
      <c r="I211" s="29"/>
      <c r="J211" s="29"/>
      <c r="K211" s="30"/>
      <c r="L211" s="238"/>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893" t="s">
        <v>772</v>
      </c>
      <c r="C213" s="893"/>
      <c r="D213" s="35"/>
      <c r="E213" s="193" t="s">
        <v>727</v>
      </c>
      <c r="F213" s="902" t="s">
        <v>1651</v>
      </c>
      <c r="G213" s="902"/>
      <c r="H213" s="902"/>
      <c r="I213" s="902"/>
      <c r="J213" s="35"/>
      <c r="K213" s="893" t="s">
        <v>727</v>
      </c>
      <c r="L213" s="893"/>
      <c r="M213" s="46"/>
    </row>
    <row r="214" spans="1:13" s="3" customFormat="1" ht="5.25" customHeight="1" thickTop="1" thickBot="1">
      <c r="A214" s="35"/>
      <c r="B214" s="894" t="s">
        <v>718</v>
      </c>
      <c r="C214" s="895"/>
      <c r="D214" s="43"/>
      <c r="E214" s="44"/>
      <c r="F214" s="44"/>
      <c r="G214" s="35"/>
      <c r="H214" s="898" t="s">
        <v>719</v>
      </c>
      <c r="I214" s="899"/>
      <c r="J214" s="45"/>
      <c r="K214" s="45"/>
      <c r="L214" s="45"/>
      <c r="M214" s="46"/>
    </row>
    <row r="215" spans="1:13" s="3" customFormat="1" ht="16.5" thickTop="1" thickBot="1">
      <c r="A215" s="46"/>
      <c r="B215" s="896"/>
      <c r="C215" s="897"/>
      <c r="D215" s="14"/>
      <c r="E215" s="12" t="s">
        <v>647</v>
      </c>
      <c r="F215" s="13">
        <f>COUNTA(D217:D236)</f>
        <v>2</v>
      </c>
      <c r="G215" s="46"/>
      <c r="H215" s="900"/>
      <c r="I215" s="901"/>
      <c r="J215" s="32"/>
      <c r="K215" s="33" t="s">
        <v>647</v>
      </c>
      <c r="L215" s="34">
        <f>COUNTA(J217:J236)</f>
        <v>2</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1336</v>
      </c>
      <c r="D217" s="84" t="s">
        <v>1337</v>
      </c>
      <c r="E217" s="85" t="s">
        <v>753</v>
      </c>
      <c r="F217" s="263" t="s">
        <v>2737</v>
      </c>
      <c r="G217" s="46"/>
      <c r="H217" s="100" t="s">
        <v>632</v>
      </c>
      <c r="I217" s="83" t="s">
        <v>666</v>
      </c>
      <c r="J217" s="84" t="s">
        <v>1563</v>
      </c>
      <c r="K217" s="85" t="s">
        <v>663</v>
      </c>
      <c r="L217" s="267" t="s">
        <v>2735</v>
      </c>
      <c r="M217" s="46"/>
    </row>
    <row r="218" spans="1:13" s="3" customFormat="1" ht="12.75" thickBot="1">
      <c r="A218" s="46"/>
      <c r="B218" s="87" t="s">
        <v>633</v>
      </c>
      <c r="C218" s="88" t="s">
        <v>1485</v>
      </c>
      <c r="D218" s="89" t="s">
        <v>2486</v>
      </c>
      <c r="E218" s="90" t="s">
        <v>753</v>
      </c>
      <c r="F218" s="264" t="s">
        <v>2738</v>
      </c>
      <c r="G218" s="46"/>
      <c r="H218" s="102" t="s">
        <v>633</v>
      </c>
      <c r="I218" s="88" t="s">
        <v>1147</v>
      </c>
      <c r="J218" s="89" t="s">
        <v>1590</v>
      </c>
      <c r="K218" s="90" t="s">
        <v>753</v>
      </c>
      <c r="L218" s="268" t="s">
        <v>2736</v>
      </c>
      <c r="M218" s="46"/>
    </row>
    <row r="219" spans="1:13" s="3" customFormat="1" hidden="1">
      <c r="A219" s="46"/>
      <c r="B219" s="92"/>
      <c r="C219" s="93"/>
      <c r="D219" s="94"/>
      <c r="E219" s="95"/>
      <c r="F219" s="265"/>
      <c r="G219" s="46"/>
      <c r="H219" s="104"/>
      <c r="I219" s="93"/>
      <c r="J219" s="94"/>
      <c r="K219" s="95"/>
      <c r="L219" s="269"/>
      <c r="M219" s="46"/>
    </row>
    <row r="220" spans="1:13" s="3" customFormat="1" ht="12.75" hidden="1">
      <c r="A220" s="46"/>
      <c r="B220" s="6"/>
      <c r="C220" s="7"/>
      <c r="D220" s="20"/>
      <c r="E220" s="9"/>
      <c r="F220" s="266"/>
      <c r="G220" s="46"/>
      <c r="H220" s="26"/>
      <c r="I220" s="7"/>
      <c r="J220" s="8"/>
      <c r="K220" s="9"/>
      <c r="L220" s="270"/>
      <c r="M220" s="46"/>
    </row>
    <row r="221" spans="1:13" s="3" customFormat="1" ht="12.75" hidden="1">
      <c r="A221" s="46"/>
      <c r="B221" s="6"/>
      <c r="C221" s="7"/>
      <c r="D221" s="20"/>
      <c r="E221" s="9"/>
      <c r="F221" s="266"/>
      <c r="G221" s="46"/>
      <c r="H221" s="26"/>
      <c r="I221" s="7"/>
      <c r="J221" s="8"/>
      <c r="K221" s="9"/>
      <c r="L221" s="270"/>
      <c r="M221" s="46"/>
    </row>
    <row r="222" spans="1:13" s="3" customFormat="1" ht="13.5" hidden="1" thickBot="1">
      <c r="A222" s="46"/>
      <c r="B222" s="6"/>
      <c r="C222" s="7"/>
      <c r="D222" s="20"/>
      <c r="E222" s="9"/>
      <c r="F222" s="266"/>
      <c r="G222" s="46"/>
      <c r="H222" s="26"/>
      <c r="I222" s="7"/>
      <c r="J222" s="8"/>
      <c r="K222" s="9"/>
      <c r="L222" s="270"/>
      <c r="M222" s="46"/>
    </row>
    <row r="223" spans="1:13" s="3" customFormat="1" ht="12.75" hidden="1">
      <c r="A223" s="46"/>
      <c r="B223" s="6"/>
      <c r="C223" s="7"/>
      <c r="D223" s="20"/>
      <c r="E223" s="9"/>
      <c r="F223" s="226"/>
      <c r="G223" s="46"/>
      <c r="H223" s="26"/>
      <c r="I223" s="7"/>
      <c r="J223" s="8"/>
      <c r="K223" s="9"/>
      <c r="L223" s="237"/>
      <c r="M223" s="46"/>
    </row>
    <row r="224" spans="1:13" s="3" customFormat="1" ht="12.75" hidden="1">
      <c r="A224" s="46"/>
      <c r="B224" s="6"/>
      <c r="C224" s="7"/>
      <c r="D224" s="20"/>
      <c r="E224" s="9"/>
      <c r="F224" s="226"/>
      <c r="G224" s="46"/>
      <c r="H224" s="26"/>
      <c r="I224" s="7"/>
      <c r="J224" s="8"/>
      <c r="K224" s="9"/>
      <c r="L224" s="237"/>
      <c r="M224" s="46"/>
    </row>
    <row r="225" spans="1:13" s="3" customFormat="1" ht="12.75" hidden="1">
      <c r="A225" s="46"/>
      <c r="B225" s="6"/>
      <c r="C225" s="7"/>
      <c r="D225" s="20"/>
      <c r="E225" s="9"/>
      <c r="F225" s="226"/>
      <c r="G225" s="46"/>
      <c r="H225" s="26"/>
      <c r="I225" s="7"/>
      <c r="J225" s="8"/>
      <c r="K225" s="9"/>
      <c r="L225" s="237"/>
      <c r="M225" s="46"/>
    </row>
    <row r="226" spans="1:13" s="3" customFormat="1" ht="12.75" hidden="1">
      <c r="A226" s="46"/>
      <c r="B226" s="6"/>
      <c r="C226" s="7"/>
      <c r="D226" s="20"/>
      <c r="E226" s="9"/>
      <c r="F226" s="226"/>
      <c r="G226" s="46"/>
      <c r="H226" s="26"/>
      <c r="I226" s="7"/>
      <c r="J226" s="8"/>
      <c r="K226" s="9"/>
      <c r="L226" s="237"/>
      <c r="M226" s="46"/>
    </row>
    <row r="227" spans="1:13" s="3" customFormat="1" ht="12.75" hidden="1">
      <c r="A227" s="46"/>
      <c r="B227" s="6"/>
      <c r="C227" s="7"/>
      <c r="D227" s="20"/>
      <c r="E227" s="9"/>
      <c r="F227" s="22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1"/>
      <c r="E231" s="9"/>
      <c r="F231" s="226"/>
      <c r="G231" s="46"/>
      <c r="H231" s="26"/>
      <c r="I231" s="7"/>
      <c r="J231" s="7"/>
      <c r="K231" s="9"/>
      <c r="L231" s="237"/>
      <c r="M231" s="46"/>
    </row>
    <row r="232" spans="1:13" s="3" customFormat="1" ht="12.75" hidden="1">
      <c r="A232" s="46"/>
      <c r="B232" s="6"/>
      <c r="C232" s="7"/>
      <c r="D232" s="21"/>
      <c r="E232" s="9"/>
      <c r="F232" s="226"/>
      <c r="G232" s="46"/>
      <c r="H232" s="26"/>
      <c r="I232" s="7"/>
      <c r="J232" s="7"/>
      <c r="K232" s="9"/>
      <c r="L232" s="237"/>
      <c r="M232" s="46"/>
    </row>
    <row r="233" spans="1:13" s="3" customFormat="1" ht="12.75" hidden="1">
      <c r="A233" s="46"/>
      <c r="B233" s="6"/>
      <c r="C233" s="7"/>
      <c r="D233" s="21"/>
      <c r="E233" s="9"/>
      <c r="F233" s="226"/>
      <c r="G233" s="46"/>
      <c r="H233" s="26"/>
      <c r="I233" s="7"/>
      <c r="J233" s="7"/>
      <c r="K233" s="9"/>
      <c r="L233" s="237"/>
      <c r="M233" s="46"/>
    </row>
    <row r="234" spans="1:13" s="3" customFormat="1" ht="12.75" hidden="1">
      <c r="A234" s="46"/>
      <c r="B234" s="6"/>
      <c r="C234" s="7"/>
      <c r="D234" s="21"/>
      <c r="E234" s="9"/>
      <c r="F234" s="226"/>
      <c r="G234" s="46"/>
      <c r="H234" s="26"/>
      <c r="I234" s="7"/>
      <c r="J234" s="7"/>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3.5" hidden="1" thickBot="1">
      <c r="A236" s="46"/>
      <c r="B236" s="19"/>
      <c r="C236" s="10"/>
      <c r="D236" s="22"/>
      <c r="E236" s="11"/>
      <c r="F236" s="227"/>
      <c r="G236" s="46"/>
      <c r="H236" s="28"/>
      <c r="I236" s="29"/>
      <c r="J236" s="29"/>
      <c r="K236" s="30"/>
      <c r="L236" s="238"/>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5" t="s">
        <v>773</v>
      </c>
      <c r="C238" s="193"/>
      <c r="D238" s="35"/>
      <c r="E238" s="193" t="s">
        <v>726</v>
      </c>
      <c r="F238" s="902" t="s">
        <v>1652</v>
      </c>
      <c r="G238" s="902"/>
      <c r="H238" s="902"/>
      <c r="I238" s="902"/>
      <c r="J238" s="35"/>
      <c r="K238" s="193" t="s">
        <v>724</v>
      </c>
      <c r="L238" s="193"/>
      <c r="M238" s="46"/>
    </row>
    <row r="239" spans="1:13" s="3" customFormat="1" ht="5.25" customHeight="1" thickTop="1" thickBot="1">
      <c r="A239" s="35"/>
      <c r="B239" s="920" t="s">
        <v>720</v>
      </c>
      <c r="C239" s="921"/>
      <c r="D239" s="43"/>
      <c r="E239" s="44"/>
      <c r="F239" s="44"/>
      <c r="G239" s="35"/>
      <c r="H239" s="924" t="s">
        <v>721</v>
      </c>
      <c r="I239" s="925"/>
      <c r="J239" s="45"/>
      <c r="K239" s="45"/>
      <c r="L239" s="45"/>
      <c r="M239" s="46"/>
    </row>
    <row r="240" spans="1:13" s="3" customFormat="1" ht="16.5" thickTop="1" thickBot="1">
      <c r="A240" s="46"/>
      <c r="B240" s="922"/>
      <c r="C240" s="923"/>
      <c r="D240" s="14"/>
      <c r="E240" s="12" t="s">
        <v>647</v>
      </c>
      <c r="F240" s="13">
        <f>COUNTA(D242:D261)</f>
        <v>8</v>
      </c>
      <c r="G240" s="46"/>
      <c r="H240" s="926"/>
      <c r="I240" s="927"/>
      <c r="J240" s="32"/>
      <c r="K240" s="33" t="s">
        <v>647</v>
      </c>
      <c r="L240" s="34">
        <f>COUNTA(J242:J261)</f>
        <v>15</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63" t="s">
        <v>2739</v>
      </c>
      <c r="G242" s="46"/>
      <c r="H242" s="100" t="s">
        <v>632</v>
      </c>
      <c r="I242" s="83" t="s">
        <v>731</v>
      </c>
      <c r="J242" s="84" t="s">
        <v>1602</v>
      </c>
      <c r="K242" s="85" t="s">
        <v>753</v>
      </c>
      <c r="L242" s="267" t="s">
        <v>2749</v>
      </c>
      <c r="M242" s="46"/>
    </row>
    <row r="243" spans="1:13" s="3" customFormat="1">
      <c r="A243" s="46"/>
      <c r="B243" s="87" t="s">
        <v>633</v>
      </c>
      <c r="C243" s="88" t="s">
        <v>1204</v>
      </c>
      <c r="D243" s="89" t="s">
        <v>764</v>
      </c>
      <c r="E243" s="90" t="s">
        <v>671</v>
      </c>
      <c r="F243" s="264" t="s">
        <v>2740</v>
      </c>
      <c r="G243" s="46"/>
      <c r="H243" s="102" t="s">
        <v>633</v>
      </c>
      <c r="I243" s="88" t="s">
        <v>1117</v>
      </c>
      <c r="J243" s="89" t="s">
        <v>1115</v>
      </c>
      <c r="K243" s="90" t="s">
        <v>2750</v>
      </c>
      <c r="L243" s="268" t="s">
        <v>2751</v>
      </c>
      <c r="M243" s="46"/>
    </row>
    <row r="244" spans="1:13" s="3" customFormat="1">
      <c r="A244" s="46"/>
      <c r="B244" s="92" t="s">
        <v>634</v>
      </c>
      <c r="C244" s="93" t="s">
        <v>1089</v>
      </c>
      <c r="D244" s="94" t="s">
        <v>2741</v>
      </c>
      <c r="E244" s="95" t="s">
        <v>2805</v>
      </c>
      <c r="F244" s="265" t="s">
        <v>2742</v>
      </c>
      <c r="G244" s="46"/>
      <c r="H244" s="104" t="s">
        <v>634</v>
      </c>
      <c r="I244" s="93" t="s">
        <v>1068</v>
      </c>
      <c r="J244" s="94" t="s">
        <v>1580</v>
      </c>
      <c r="K244" s="95" t="s">
        <v>753</v>
      </c>
      <c r="L244" s="269" t="s">
        <v>2752</v>
      </c>
      <c r="M244" s="46"/>
    </row>
    <row r="245" spans="1:13" s="3" customFormat="1">
      <c r="A245" s="46"/>
      <c r="B245" s="6" t="s">
        <v>635</v>
      </c>
      <c r="C245" s="7" t="s">
        <v>677</v>
      </c>
      <c r="D245" s="8" t="s">
        <v>1524</v>
      </c>
      <c r="E245" s="9" t="s">
        <v>753</v>
      </c>
      <c r="F245" s="266" t="s">
        <v>2743</v>
      </c>
      <c r="G245" s="46"/>
      <c r="H245" s="26" t="s">
        <v>635</v>
      </c>
      <c r="I245" s="7" t="s">
        <v>788</v>
      </c>
      <c r="J245" s="8" t="s">
        <v>1054</v>
      </c>
      <c r="K245" s="9" t="s">
        <v>883</v>
      </c>
      <c r="L245" s="270" t="s">
        <v>2753</v>
      </c>
      <c r="M245" s="46"/>
    </row>
    <row r="246" spans="1:13" s="3" customFormat="1">
      <c r="A246" s="46"/>
      <c r="B246" s="6" t="s">
        <v>636</v>
      </c>
      <c r="C246" s="7" t="s">
        <v>1104</v>
      </c>
      <c r="D246" s="8" t="s">
        <v>1574</v>
      </c>
      <c r="E246" s="9" t="s">
        <v>753</v>
      </c>
      <c r="F246" s="266" t="s">
        <v>2744</v>
      </c>
      <c r="G246" s="46"/>
      <c r="H246" s="26" t="s">
        <v>636</v>
      </c>
      <c r="I246" s="7" t="s">
        <v>707</v>
      </c>
      <c r="J246" s="8" t="s">
        <v>1430</v>
      </c>
      <c r="K246" s="9" t="s">
        <v>883</v>
      </c>
      <c r="L246" s="270" t="s">
        <v>2754</v>
      </c>
      <c r="M246" s="46"/>
    </row>
    <row r="247" spans="1:13" s="3" customFormat="1">
      <c r="A247" s="46"/>
      <c r="B247" s="6" t="s">
        <v>637</v>
      </c>
      <c r="C247" s="7" t="s">
        <v>1311</v>
      </c>
      <c r="D247" s="8" t="s">
        <v>2298</v>
      </c>
      <c r="E247" s="9" t="s">
        <v>671</v>
      </c>
      <c r="F247" s="266" t="s">
        <v>2745</v>
      </c>
      <c r="G247" s="46"/>
      <c r="H247" s="26" t="s">
        <v>637</v>
      </c>
      <c r="I247" s="7" t="s">
        <v>1068</v>
      </c>
      <c r="J247" s="8" t="s">
        <v>827</v>
      </c>
      <c r="K247" s="9" t="s">
        <v>679</v>
      </c>
      <c r="L247" s="237" t="s">
        <v>2755</v>
      </c>
      <c r="M247" s="46"/>
    </row>
    <row r="248" spans="1:13" s="3" customFormat="1">
      <c r="A248" s="46"/>
      <c r="B248" s="6" t="s">
        <v>638</v>
      </c>
      <c r="C248" s="7" t="s">
        <v>1204</v>
      </c>
      <c r="D248" s="8" t="s">
        <v>2746</v>
      </c>
      <c r="E248" s="9" t="s">
        <v>671</v>
      </c>
      <c r="F248" s="266" t="s">
        <v>2747</v>
      </c>
      <c r="G248" s="46"/>
      <c r="H248" s="26" t="s">
        <v>638</v>
      </c>
      <c r="I248" s="7" t="s">
        <v>982</v>
      </c>
      <c r="J248" s="8" t="s">
        <v>1281</v>
      </c>
      <c r="K248" s="9" t="s">
        <v>753</v>
      </c>
      <c r="L248" s="237" t="s">
        <v>2756</v>
      </c>
      <c r="M248" s="46"/>
    </row>
    <row r="249" spans="1:13" s="3" customFormat="1">
      <c r="A249" s="46"/>
      <c r="B249" s="6" t="s">
        <v>639</v>
      </c>
      <c r="C249" s="7" t="s">
        <v>689</v>
      </c>
      <c r="D249" s="8" t="s">
        <v>1157</v>
      </c>
      <c r="E249" s="9" t="s">
        <v>753</v>
      </c>
      <c r="F249" s="266" t="s">
        <v>2748</v>
      </c>
      <c r="G249" s="46"/>
      <c r="H249" s="26" t="s">
        <v>639</v>
      </c>
      <c r="I249" s="7" t="s">
        <v>1062</v>
      </c>
      <c r="J249" s="8" t="s">
        <v>1286</v>
      </c>
      <c r="K249" s="9" t="s">
        <v>883</v>
      </c>
      <c r="L249" s="237" t="s">
        <v>2757</v>
      </c>
      <c r="M249" s="46"/>
    </row>
    <row r="250" spans="1:13" s="3" customFormat="1" ht="12.75">
      <c r="A250" s="46"/>
      <c r="B250" s="6"/>
      <c r="C250" s="7"/>
      <c r="D250" s="20"/>
      <c r="E250" s="9"/>
      <c r="F250" s="226"/>
      <c r="G250" s="46"/>
      <c r="H250" s="26" t="s">
        <v>640</v>
      </c>
      <c r="I250" s="7" t="s">
        <v>1056</v>
      </c>
      <c r="J250" s="8" t="s">
        <v>1057</v>
      </c>
      <c r="K250" s="9" t="s">
        <v>730</v>
      </c>
      <c r="L250" s="237" t="s">
        <v>2758</v>
      </c>
      <c r="M250" s="46"/>
    </row>
    <row r="251" spans="1:13" s="3" customFormat="1" ht="12.75">
      <c r="A251" s="46"/>
      <c r="B251" s="6"/>
      <c r="C251" s="7"/>
      <c r="D251" s="20"/>
      <c r="E251" s="9"/>
      <c r="F251" s="226"/>
      <c r="G251" s="46"/>
      <c r="H251" s="26" t="s">
        <v>641</v>
      </c>
      <c r="I251" s="7" t="s">
        <v>742</v>
      </c>
      <c r="J251" s="8" t="s">
        <v>2759</v>
      </c>
      <c r="K251" s="9" t="s">
        <v>663</v>
      </c>
      <c r="L251" s="237" t="s">
        <v>2760</v>
      </c>
      <c r="M251" s="46"/>
    </row>
    <row r="252" spans="1:13" s="3" customFormat="1" ht="12.75">
      <c r="A252" s="46"/>
      <c r="B252" s="6"/>
      <c r="C252" s="7"/>
      <c r="D252" s="20"/>
      <c r="E252" s="9"/>
      <c r="F252" s="226"/>
      <c r="G252" s="46"/>
      <c r="H252" s="26" t="s">
        <v>642</v>
      </c>
      <c r="I252" s="7" t="s">
        <v>711</v>
      </c>
      <c r="J252" s="8" t="s">
        <v>2761</v>
      </c>
      <c r="K252" s="9" t="s">
        <v>883</v>
      </c>
      <c r="L252" s="237" t="s">
        <v>2762</v>
      </c>
      <c r="M252" s="46"/>
    </row>
    <row r="253" spans="1:13" s="3" customFormat="1" ht="12.75">
      <c r="A253" s="46"/>
      <c r="B253" s="6"/>
      <c r="C253" s="7"/>
      <c r="D253" s="20"/>
      <c r="E253" s="9"/>
      <c r="F253" s="226"/>
      <c r="G253" s="46"/>
      <c r="H253" s="26" t="s">
        <v>643</v>
      </c>
      <c r="I253" s="7" t="s">
        <v>1178</v>
      </c>
      <c r="J253" s="8" t="s">
        <v>1582</v>
      </c>
      <c r="K253" s="9" t="s">
        <v>679</v>
      </c>
      <c r="L253" s="237" t="s">
        <v>2763</v>
      </c>
      <c r="M253" s="46"/>
    </row>
    <row r="254" spans="1:13" s="3" customFormat="1" ht="12.75">
      <c r="A254" s="46"/>
      <c r="B254" s="6"/>
      <c r="C254" s="7"/>
      <c r="D254" s="20"/>
      <c r="E254" s="9"/>
      <c r="F254" s="226"/>
      <c r="G254" s="46"/>
      <c r="H254" s="26" t="s">
        <v>644</v>
      </c>
      <c r="I254" s="7" t="s">
        <v>708</v>
      </c>
      <c r="J254" s="8" t="s">
        <v>811</v>
      </c>
      <c r="K254" s="9" t="s">
        <v>631</v>
      </c>
      <c r="L254" s="237" t="s">
        <v>2764</v>
      </c>
      <c r="M254" s="46"/>
    </row>
    <row r="255" spans="1:13" s="3" customFormat="1" ht="12.75">
      <c r="A255" s="46"/>
      <c r="B255" s="6"/>
      <c r="C255" s="7"/>
      <c r="D255" s="20"/>
      <c r="E255" s="9"/>
      <c r="F255" s="226"/>
      <c r="G255" s="46"/>
      <c r="H255" s="26" t="s">
        <v>645</v>
      </c>
      <c r="I255" s="7" t="s">
        <v>731</v>
      </c>
      <c r="J255" s="8" t="s">
        <v>2507</v>
      </c>
      <c r="K255" s="9" t="s">
        <v>753</v>
      </c>
      <c r="L255" s="237" t="s">
        <v>2765</v>
      </c>
      <c r="M255" s="46"/>
    </row>
    <row r="256" spans="1:13" s="3" customFormat="1" ht="13.5" thickBot="1">
      <c r="A256" s="46"/>
      <c r="B256" s="6"/>
      <c r="C256" s="7"/>
      <c r="D256" s="21"/>
      <c r="E256" s="9"/>
      <c r="F256" s="226"/>
      <c r="G256" s="46"/>
      <c r="H256" s="26" t="s">
        <v>648</v>
      </c>
      <c r="I256" s="7" t="s">
        <v>987</v>
      </c>
      <c r="J256" s="8" t="s">
        <v>1286</v>
      </c>
      <c r="K256" s="9" t="s">
        <v>883</v>
      </c>
      <c r="L256" s="237" t="s">
        <v>2766</v>
      </c>
      <c r="M256" s="46"/>
    </row>
    <row r="257" spans="1:13" s="3" customFormat="1" ht="12.75" hidden="1">
      <c r="A257" s="46"/>
      <c r="B257" s="6"/>
      <c r="C257" s="7"/>
      <c r="D257" s="21"/>
      <c r="E257" s="9"/>
      <c r="F257" s="226"/>
      <c r="G257" s="46"/>
      <c r="H257" s="26"/>
      <c r="I257" s="7"/>
      <c r="J257" s="7"/>
      <c r="K257" s="9"/>
      <c r="L257" s="237"/>
      <c r="M257" s="46"/>
    </row>
    <row r="258" spans="1:13" s="3" customFormat="1" ht="12.75" hidden="1">
      <c r="A258" s="46"/>
      <c r="B258" s="6"/>
      <c r="C258" s="7"/>
      <c r="D258" s="21"/>
      <c r="E258" s="9"/>
      <c r="F258" s="226"/>
      <c r="G258" s="46"/>
      <c r="H258" s="26"/>
      <c r="I258" s="7"/>
      <c r="J258" s="7"/>
      <c r="K258" s="9"/>
      <c r="L258" s="237"/>
      <c r="M258" s="46"/>
    </row>
    <row r="259" spans="1:13" s="3" customFormat="1" ht="12.75" hidden="1">
      <c r="A259" s="46"/>
      <c r="B259" s="6"/>
      <c r="C259" s="7"/>
      <c r="D259" s="21"/>
      <c r="E259" s="9"/>
      <c r="F259" s="226"/>
      <c r="G259" s="46"/>
      <c r="H259" s="26"/>
      <c r="I259" s="7"/>
      <c r="J259" s="7"/>
      <c r="K259" s="9"/>
      <c r="L259" s="237"/>
      <c r="M259" s="46"/>
    </row>
    <row r="260" spans="1:13" s="3" customFormat="1" ht="12.75" hidden="1">
      <c r="A260" s="46"/>
      <c r="B260" s="6"/>
      <c r="C260" s="7"/>
      <c r="D260" s="21"/>
      <c r="E260" s="9"/>
      <c r="F260" s="226"/>
      <c r="G260" s="46"/>
      <c r="H260" s="26"/>
      <c r="I260" s="7"/>
      <c r="J260" s="7"/>
      <c r="K260" s="9"/>
      <c r="L260" s="237"/>
      <c r="M260" s="46"/>
    </row>
    <row r="261" spans="1:13" s="3" customFormat="1" ht="13.5" hidden="1" thickBot="1">
      <c r="A261" s="46"/>
      <c r="B261" s="19"/>
      <c r="C261" s="10"/>
      <c r="D261" s="22"/>
      <c r="E261" s="11"/>
      <c r="F261" s="227"/>
      <c r="G261" s="46"/>
      <c r="H261" s="28"/>
      <c r="I261" s="29"/>
      <c r="J261" s="29"/>
      <c r="K261" s="30"/>
      <c r="L261" s="238"/>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5" t="s">
        <v>774</v>
      </c>
      <c r="C263" s="193"/>
      <c r="D263" s="35"/>
      <c r="E263" s="193" t="s">
        <v>726</v>
      </c>
      <c r="F263" s="902" t="s">
        <v>723</v>
      </c>
      <c r="G263" s="902"/>
      <c r="H263" s="902"/>
      <c r="I263" s="902"/>
      <c r="K263" s="193" t="s">
        <v>724</v>
      </c>
      <c r="L263" s="193"/>
      <c r="M263" s="46"/>
    </row>
    <row r="264" spans="1:13" s="3" customFormat="1" ht="5.25" customHeight="1" thickTop="1" thickBot="1">
      <c r="A264" s="35"/>
      <c r="B264" s="920" t="s">
        <v>1617</v>
      </c>
      <c r="C264" s="921"/>
      <c r="D264" s="43"/>
      <c r="E264" s="44"/>
      <c r="F264" s="44"/>
      <c r="G264" s="35"/>
      <c r="H264" s="924" t="s">
        <v>722</v>
      </c>
      <c r="I264" s="925"/>
      <c r="J264" s="45"/>
      <c r="K264" s="45"/>
      <c r="L264" s="45"/>
      <c r="M264" s="46"/>
    </row>
    <row r="265" spans="1:13" s="3" customFormat="1" ht="16.5" thickTop="1" thickBot="1">
      <c r="A265" s="46"/>
      <c r="B265" s="922"/>
      <c r="C265" s="923"/>
      <c r="D265" s="14"/>
      <c r="E265" s="12" t="s">
        <v>647</v>
      </c>
      <c r="F265" s="13">
        <f>COUNTA(D267:D286)</f>
        <v>1</v>
      </c>
      <c r="G265" s="46"/>
      <c r="H265" s="926"/>
      <c r="I265" s="927"/>
      <c r="J265" s="32"/>
      <c r="K265" s="33" t="s">
        <v>647</v>
      </c>
      <c r="L265" s="34">
        <f>COUNTA(J267:J286)</f>
        <v>6</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753</v>
      </c>
      <c r="F267" s="263" t="s">
        <v>2767</v>
      </c>
      <c r="G267" s="46"/>
      <c r="H267" s="100" t="s">
        <v>632</v>
      </c>
      <c r="I267" s="83" t="s">
        <v>982</v>
      </c>
      <c r="J267" s="84" t="s">
        <v>2079</v>
      </c>
      <c r="K267" s="85" t="s">
        <v>663</v>
      </c>
      <c r="L267" s="267" t="s">
        <v>2768</v>
      </c>
      <c r="M267" s="46"/>
    </row>
    <row r="268" spans="1:13" s="3" customFormat="1">
      <c r="A268" s="46"/>
      <c r="B268" s="87"/>
      <c r="C268" s="88"/>
      <c r="D268" s="89"/>
      <c r="E268" s="90"/>
      <c r="F268" s="264"/>
      <c r="G268" s="46"/>
      <c r="H268" s="102" t="s">
        <v>633</v>
      </c>
      <c r="I268" s="88" t="s">
        <v>828</v>
      </c>
      <c r="J268" s="89" t="s">
        <v>1603</v>
      </c>
      <c r="K268" s="90" t="s">
        <v>1599</v>
      </c>
      <c r="L268" s="268" t="s">
        <v>2769</v>
      </c>
      <c r="M268" s="46"/>
    </row>
    <row r="269" spans="1:13" s="3" customFormat="1">
      <c r="A269" s="46"/>
      <c r="B269" s="92"/>
      <c r="C269" s="93"/>
      <c r="D269" s="94"/>
      <c r="E269" s="95"/>
      <c r="F269" s="265"/>
      <c r="G269" s="46"/>
      <c r="H269" s="104" t="s">
        <v>634</v>
      </c>
      <c r="I269" s="93" t="s">
        <v>793</v>
      </c>
      <c r="J269" s="94" t="s">
        <v>2566</v>
      </c>
      <c r="K269" s="95" t="s">
        <v>753</v>
      </c>
      <c r="L269" s="269" t="s">
        <v>2770</v>
      </c>
      <c r="M269" s="46"/>
    </row>
    <row r="270" spans="1:13" s="3" customFormat="1" ht="12.75">
      <c r="A270" s="46"/>
      <c r="B270" s="6"/>
      <c r="C270" s="7"/>
      <c r="D270" s="20"/>
      <c r="E270" s="9"/>
      <c r="F270" s="266"/>
      <c r="G270" s="46"/>
      <c r="H270" s="26" t="s">
        <v>635</v>
      </c>
      <c r="I270" s="7" t="s">
        <v>701</v>
      </c>
      <c r="J270" s="8" t="s">
        <v>2771</v>
      </c>
      <c r="K270" s="9" t="s">
        <v>671</v>
      </c>
      <c r="L270" s="270" t="s">
        <v>2772</v>
      </c>
      <c r="M270" s="46"/>
    </row>
    <row r="271" spans="1:13" s="3" customFormat="1" ht="12.75">
      <c r="A271" s="46"/>
      <c r="B271" s="6"/>
      <c r="C271" s="7"/>
      <c r="D271" s="20"/>
      <c r="E271" s="9"/>
      <c r="F271" s="266"/>
      <c r="G271" s="46"/>
      <c r="H271" s="26" t="s">
        <v>636</v>
      </c>
      <c r="I271" s="7" t="s">
        <v>1596</v>
      </c>
      <c r="J271" s="8" t="s">
        <v>1582</v>
      </c>
      <c r="K271" s="9" t="s">
        <v>614</v>
      </c>
      <c r="L271" s="270" t="s">
        <v>2773</v>
      </c>
      <c r="M271" s="46"/>
    </row>
    <row r="272" spans="1:13" s="3" customFormat="1" ht="13.5" thickBot="1">
      <c r="A272" s="46"/>
      <c r="B272" s="6"/>
      <c r="C272" s="7"/>
      <c r="D272" s="20"/>
      <c r="E272" s="9"/>
      <c r="F272" s="266"/>
      <c r="G272" s="46"/>
      <c r="H272" s="26" t="s">
        <v>637</v>
      </c>
      <c r="I272" s="7" t="s">
        <v>744</v>
      </c>
      <c r="J272" s="8" t="s">
        <v>745</v>
      </c>
      <c r="K272" s="9" t="s">
        <v>753</v>
      </c>
      <c r="L272" s="270" t="s">
        <v>2774</v>
      </c>
      <c r="M272" s="46"/>
    </row>
    <row r="273" spans="1:13" s="3" customFormat="1" ht="13.5" hidden="1" thickBot="1">
      <c r="A273" s="46"/>
      <c r="B273" s="6"/>
      <c r="C273" s="7"/>
      <c r="D273" s="20"/>
      <c r="E273" s="9"/>
      <c r="F273" s="266"/>
      <c r="G273" s="46"/>
      <c r="H273" s="26"/>
      <c r="I273" s="7"/>
      <c r="J273" s="8"/>
      <c r="K273" s="9"/>
      <c r="L273" s="270"/>
      <c r="M273" s="46"/>
    </row>
    <row r="274" spans="1:13" s="3" customFormat="1" ht="12.75" hidden="1">
      <c r="A274" s="46"/>
      <c r="B274" s="6"/>
      <c r="C274" s="7"/>
      <c r="D274" s="20"/>
      <c r="E274" s="9"/>
      <c r="F274" s="226"/>
      <c r="G274" s="46"/>
      <c r="H274" s="26"/>
      <c r="I274" s="7"/>
      <c r="J274" s="8"/>
      <c r="K274" s="9"/>
      <c r="L274" s="237"/>
      <c r="M274" s="46"/>
    </row>
    <row r="275" spans="1:13" s="3" customFormat="1" ht="12.75" hidden="1">
      <c r="A275" s="46"/>
      <c r="B275" s="6"/>
      <c r="C275" s="7"/>
      <c r="D275" s="20"/>
      <c r="E275" s="9"/>
      <c r="F275" s="226"/>
      <c r="G275" s="46"/>
      <c r="H275" s="26"/>
      <c r="I275" s="7"/>
      <c r="J275" s="8"/>
      <c r="K275" s="9"/>
      <c r="L275" s="237"/>
      <c r="M275" s="46"/>
    </row>
    <row r="276" spans="1:13" s="3" customFormat="1" ht="12.75" hidden="1">
      <c r="A276" s="46"/>
      <c r="B276" s="6"/>
      <c r="C276" s="7"/>
      <c r="D276" s="20"/>
      <c r="E276" s="9"/>
      <c r="F276" s="226"/>
      <c r="G276" s="46"/>
      <c r="H276" s="26"/>
      <c r="I276" s="7"/>
      <c r="J276" s="8"/>
      <c r="K276" s="9"/>
      <c r="L276" s="237"/>
      <c r="M276" s="46"/>
    </row>
    <row r="277" spans="1:13" s="3" customFormat="1" ht="12.75" hidden="1">
      <c r="A277" s="46"/>
      <c r="B277" s="6"/>
      <c r="C277" s="7"/>
      <c r="D277" s="20"/>
      <c r="E277" s="9"/>
      <c r="F277" s="226"/>
      <c r="G277" s="46"/>
      <c r="H277" s="26"/>
      <c r="I277" s="7"/>
      <c r="J277" s="8"/>
      <c r="K277" s="9"/>
      <c r="L277" s="237"/>
      <c r="M277" s="46"/>
    </row>
    <row r="278" spans="1:13" s="3" customFormat="1" ht="12.75" hidden="1">
      <c r="A278" s="46"/>
      <c r="B278" s="6"/>
      <c r="C278" s="7"/>
      <c r="D278" s="20"/>
      <c r="E278" s="9"/>
      <c r="F278" s="226"/>
      <c r="G278" s="46"/>
      <c r="H278" s="26"/>
      <c r="I278" s="7"/>
      <c r="J278" s="8"/>
      <c r="K278" s="9"/>
      <c r="L278" s="237"/>
      <c r="M278" s="46"/>
    </row>
    <row r="279" spans="1:13" s="3" customFormat="1" ht="12.75" hidden="1">
      <c r="A279" s="46"/>
      <c r="B279" s="6"/>
      <c r="C279" s="7"/>
      <c r="D279" s="20"/>
      <c r="E279" s="9"/>
      <c r="F279" s="226"/>
      <c r="G279" s="46"/>
      <c r="H279" s="26"/>
      <c r="I279" s="7"/>
      <c r="J279" s="8"/>
      <c r="K279" s="9"/>
      <c r="L279" s="237"/>
      <c r="M279" s="46"/>
    </row>
    <row r="280" spans="1:13" s="3" customFormat="1" ht="12.75" hidden="1">
      <c r="A280" s="46"/>
      <c r="B280" s="6"/>
      <c r="C280" s="7"/>
      <c r="D280" s="20"/>
      <c r="E280" s="9"/>
      <c r="F280" s="226"/>
      <c r="G280" s="46"/>
      <c r="H280" s="26"/>
      <c r="I280" s="7"/>
      <c r="J280" s="8"/>
      <c r="K280" s="9"/>
      <c r="L280" s="237"/>
      <c r="M280" s="46"/>
    </row>
    <row r="281" spans="1:13" s="3" customFormat="1" ht="12.75" hidden="1">
      <c r="A281" s="46"/>
      <c r="B281" s="6"/>
      <c r="C281" s="7"/>
      <c r="D281" s="21"/>
      <c r="E281" s="9"/>
      <c r="F281" s="226"/>
      <c r="G281" s="46"/>
      <c r="H281" s="26"/>
      <c r="I281" s="7"/>
      <c r="J281" s="7"/>
      <c r="K281" s="9"/>
      <c r="L281" s="237"/>
      <c r="M281" s="46"/>
    </row>
    <row r="282" spans="1:13" s="3" customFormat="1" ht="12.75" hidden="1">
      <c r="A282" s="46"/>
      <c r="B282" s="6"/>
      <c r="C282" s="7"/>
      <c r="D282" s="21"/>
      <c r="E282" s="9"/>
      <c r="F282" s="226"/>
      <c r="G282" s="46"/>
      <c r="H282" s="26"/>
      <c r="I282" s="7"/>
      <c r="J282" s="7"/>
      <c r="K282" s="9"/>
      <c r="L282" s="237"/>
      <c r="M282" s="46"/>
    </row>
    <row r="283" spans="1:13" s="3" customFormat="1" ht="12.75" hidden="1">
      <c r="A283" s="46"/>
      <c r="B283" s="6"/>
      <c r="C283" s="7"/>
      <c r="D283" s="21"/>
      <c r="E283" s="9"/>
      <c r="F283" s="226"/>
      <c r="G283" s="46"/>
      <c r="H283" s="26"/>
      <c r="I283" s="7"/>
      <c r="J283" s="7"/>
      <c r="K283" s="9"/>
      <c r="L283" s="237"/>
      <c r="M283" s="46"/>
    </row>
    <row r="284" spans="1:13" s="3" customFormat="1" ht="12.75" hidden="1">
      <c r="A284" s="46"/>
      <c r="B284" s="6"/>
      <c r="C284" s="7"/>
      <c r="D284" s="21"/>
      <c r="E284" s="9"/>
      <c r="F284" s="226"/>
      <c r="G284" s="46"/>
      <c r="H284" s="26"/>
      <c r="I284" s="7"/>
      <c r="J284" s="7"/>
      <c r="K284" s="9"/>
      <c r="L284" s="237"/>
      <c r="M284" s="46"/>
    </row>
    <row r="285" spans="1:13" s="3" customFormat="1" ht="12.75" hidden="1">
      <c r="A285" s="46"/>
      <c r="B285" s="6"/>
      <c r="C285" s="7"/>
      <c r="D285" s="21"/>
      <c r="E285" s="9"/>
      <c r="F285" s="226"/>
      <c r="G285" s="46"/>
      <c r="H285" s="26"/>
      <c r="I285" s="7"/>
      <c r="J285" s="7"/>
      <c r="K285" s="9"/>
      <c r="L285" s="237"/>
      <c r="M285" s="46"/>
    </row>
    <row r="286" spans="1:13" s="3" customFormat="1" ht="13.5" hidden="1" thickBot="1">
      <c r="A286" s="46"/>
      <c r="B286" s="19"/>
      <c r="C286" s="10"/>
      <c r="D286" s="22"/>
      <c r="E286" s="11"/>
      <c r="F286" s="227"/>
      <c r="G286" s="46"/>
      <c r="H286" s="28"/>
      <c r="I286" s="29"/>
      <c r="J286" s="29"/>
      <c r="K286" s="30"/>
      <c r="L286" s="238"/>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5" t="s">
        <v>914</v>
      </c>
      <c r="C288" s="193"/>
      <c r="D288" s="193" t="s">
        <v>724</v>
      </c>
      <c r="E288" s="902" t="s">
        <v>916</v>
      </c>
      <c r="F288" s="902"/>
      <c r="G288" s="42"/>
      <c r="H288" s="193" t="s">
        <v>775</v>
      </c>
      <c r="I288" s="193"/>
      <c r="J288" s="193" t="s">
        <v>724</v>
      </c>
      <c r="K288" s="902" t="s">
        <v>915</v>
      </c>
      <c r="L288" s="902"/>
      <c r="M288" s="46"/>
    </row>
    <row r="289" spans="1:13" s="3" customFormat="1" ht="5.25" customHeight="1" thickTop="1" thickBot="1">
      <c r="A289" s="35"/>
      <c r="B289" s="930" t="s">
        <v>906</v>
      </c>
      <c r="C289" s="931"/>
      <c r="D289" s="45"/>
      <c r="E289" s="45"/>
      <c r="F289" s="45"/>
      <c r="G289" s="35"/>
      <c r="H289" s="924" t="s">
        <v>722</v>
      </c>
      <c r="I289" s="925"/>
      <c r="J289" s="45"/>
      <c r="K289" s="45"/>
      <c r="L289" s="45"/>
      <c r="M289" s="46"/>
    </row>
    <row r="290" spans="1:13" s="3" customFormat="1" ht="16.5" thickTop="1" thickBot="1">
      <c r="A290" s="46"/>
      <c r="B290" s="932"/>
      <c r="C290" s="933"/>
      <c r="D290" s="58"/>
      <c r="E290" s="59" t="s">
        <v>647</v>
      </c>
      <c r="F290" s="60">
        <f>COUNTA(D292:D311)</f>
        <v>5</v>
      </c>
      <c r="G290" s="46"/>
      <c r="H290" s="926"/>
      <c r="I290" s="927"/>
      <c r="J290" s="32"/>
      <c r="K290" s="33" t="s">
        <v>647</v>
      </c>
      <c r="L290" s="34">
        <f>COUNTA(J292:J311)</f>
        <v>8</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71" t="s">
        <v>2786</v>
      </c>
      <c r="G292" s="46"/>
      <c r="H292" s="100" t="s">
        <v>632</v>
      </c>
      <c r="I292" s="83" t="s">
        <v>1084</v>
      </c>
      <c r="J292" s="84" t="s">
        <v>316</v>
      </c>
      <c r="K292" s="85" t="s">
        <v>730</v>
      </c>
      <c r="L292" s="267" t="s">
        <v>2775</v>
      </c>
      <c r="M292" s="46"/>
    </row>
    <row r="293" spans="1:13" s="3" customFormat="1">
      <c r="A293" s="46"/>
      <c r="B293" s="98" t="s">
        <v>633</v>
      </c>
      <c r="C293" s="88" t="s">
        <v>1439</v>
      </c>
      <c r="D293" s="89" t="s">
        <v>1668</v>
      </c>
      <c r="E293" s="90" t="s">
        <v>668</v>
      </c>
      <c r="F293" s="272" t="s">
        <v>2787</v>
      </c>
      <c r="G293" s="46"/>
      <c r="H293" s="102" t="s">
        <v>633</v>
      </c>
      <c r="I293" s="88" t="s">
        <v>1068</v>
      </c>
      <c r="J293" s="89" t="s">
        <v>316</v>
      </c>
      <c r="K293" s="90" t="s">
        <v>730</v>
      </c>
      <c r="L293" s="268" t="s">
        <v>2776</v>
      </c>
      <c r="M293" s="46"/>
    </row>
    <row r="294" spans="1:13" s="3" customFormat="1">
      <c r="A294" s="46"/>
      <c r="B294" s="99" t="s">
        <v>634</v>
      </c>
      <c r="C294" s="93" t="s">
        <v>586</v>
      </c>
      <c r="D294" s="94" t="s">
        <v>1296</v>
      </c>
      <c r="E294" s="95" t="s">
        <v>753</v>
      </c>
      <c r="F294" s="273" t="s">
        <v>2788</v>
      </c>
      <c r="G294" s="46"/>
      <c r="H294" s="104" t="s">
        <v>634</v>
      </c>
      <c r="I294" s="93" t="s">
        <v>1053</v>
      </c>
      <c r="J294" s="94" t="s">
        <v>2777</v>
      </c>
      <c r="K294" s="95" t="s">
        <v>668</v>
      </c>
      <c r="L294" s="269" t="s">
        <v>2778</v>
      </c>
      <c r="M294" s="46"/>
    </row>
    <row r="295" spans="1:13" s="3" customFormat="1">
      <c r="A295" s="46"/>
      <c r="B295" s="63" t="s">
        <v>635</v>
      </c>
      <c r="C295" s="7" t="s">
        <v>1053</v>
      </c>
      <c r="D295" s="8" t="s">
        <v>1440</v>
      </c>
      <c r="E295" s="9" t="s">
        <v>935</v>
      </c>
      <c r="F295" s="274" t="s">
        <v>2789</v>
      </c>
      <c r="G295" s="46"/>
      <c r="H295" s="26" t="s">
        <v>635</v>
      </c>
      <c r="I295" s="7" t="s">
        <v>866</v>
      </c>
      <c r="J295" s="8" t="s">
        <v>1070</v>
      </c>
      <c r="K295" s="9" t="s">
        <v>753</v>
      </c>
      <c r="L295" s="270" t="s">
        <v>2779</v>
      </c>
      <c r="M295" s="46"/>
    </row>
    <row r="296" spans="1:13" s="3" customFormat="1">
      <c r="A296" s="46"/>
      <c r="B296" s="63" t="s">
        <v>636</v>
      </c>
      <c r="C296" s="7" t="s">
        <v>1422</v>
      </c>
      <c r="D296" s="8" t="s">
        <v>2183</v>
      </c>
      <c r="E296" s="9" t="s">
        <v>631</v>
      </c>
      <c r="F296" s="274" t="s">
        <v>2790</v>
      </c>
      <c r="G296" s="46"/>
      <c r="H296" s="26" t="s">
        <v>636</v>
      </c>
      <c r="I296" s="7" t="s">
        <v>812</v>
      </c>
      <c r="J296" s="8" t="s">
        <v>2780</v>
      </c>
      <c r="K296" s="9" t="s">
        <v>2781</v>
      </c>
      <c r="L296" s="270" t="s">
        <v>2782</v>
      </c>
      <c r="M296" s="46"/>
    </row>
    <row r="297" spans="1:13" s="3" customFormat="1" ht="12.75">
      <c r="A297" s="46"/>
      <c r="B297" s="63"/>
      <c r="C297" s="7"/>
      <c r="D297" s="20"/>
      <c r="E297" s="9"/>
      <c r="F297" s="274"/>
      <c r="G297" s="46"/>
      <c r="H297" s="26" t="s">
        <v>637</v>
      </c>
      <c r="I297" s="7" t="s">
        <v>731</v>
      </c>
      <c r="J297" s="8" t="s">
        <v>895</v>
      </c>
      <c r="K297" s="9" t="s">
        <v>671</v>
      </c>
      <c r="L297" s="270" t="s">
        <v>2783</v>
      </c>
      <c r="M297" s="46"/>
    </row>
    <row r="298" spans="1:13" s="3" customFormat="1" ht="12.75">
      <c r="A298" s="46"/>
      <c r="B298" s="63"/>
      <c r="C298" s="7"/>
      <c r="D298" s="20"/>
      <c r="E298" s="9"/>
      <c r="F298" s="274"/>
      <c r="G298" s="46"/>
      <c r="H298" s="26" t="s">
        <v>638</v>
      </c>
      <c r="I298" s="7" t="s">
        <v>2172</v>
      </c>
      <c r="J298" s="8" t="s">
        <v>2173</v>
      </c>
      <c r="K298" s="9" t="s">
        <v>2615</v>
      </c>
      <c r="L298" s="270" t="s">
        <v>2784</v>
      </c>
      <c r="M298" s="46"/>
    </row>
    <row r="299" spans="1:13" s="3" customFormat="1" ht="13.5" thickBot="1">
      <c r="A299" s="46"/>
      <c r="B299" s="63"/>
      <c r="C299" s="7"/>
      <c r="D299" s="20"/>
      <c r="E299" s="9"/>
      <c r="F299" s="274"/>
      <c r="G299" s="46"/>
      <c r="H299" s="26" t="s">
        <v>639</v>
      </c>
      <c r="I299" s="7" t="s">
        <v>1147</v>
      </c>
      <c r="J299" s="8" t="s">
        <v>612</v>
      </c>
      <c r="K299" s="9" t="s">
        <v>753</v>
      </c>
      <c r="L299" s="270" t="s">
        <v>2785</v>
      </c>
      <c r="M299" s="46"/>
    </row>
    <row r="300" spans="1:13" s="3" customFormat="1" ht="13.5" hidden="1" thickBot="1">
      <c r="A300" s="46"/>
      <c r="B300" s="63"/>
      <c r="C300" s="7"/>
      <c r="D300" s="20"/>
      <c r="E300" s="9"/>
      <c r="F300" s="274"/>
      <c r="G300" s="46"/>
      <c r="H300" s="26"/>
      <c r="I300" s="7"/>
      <c r="J300" s="8"/>
      <c r="K300" s="9"/>
      <c r="L300" s="270"/>
      <c r="M300" s="46"/>
    </row>
    <row r="301" spans="1:13" s="3" customFormat="1" ht="12.75" hidden="1">
      <c r="A301" s="46"/>
      <c r="B301" s="63"/>
      <c r="C301" s="7"/>
      <c r="D301" s="20"/>
      <c r="E301" s="9"/>
      <c r="F301" s="232"/>
      <c r="G301" s="46"/>
      <c r="H301" s="26"/>
      <c r="I301" s="7"/>
      <c r="J301" s="8"/>
      <c r="K301" s="9"/>
      <c r="L301" s="237"/>
      <c r="M301" s="46"/>
    </row>
    <row r="302" spans="1:13" s="3" customFormat="1" ht="12.75" hidden="1">
      <c r="A302" s="46"/>
      <c r="B302" s="63"/>
      <c r="C302" s="7"/>
      <c r="D302" s="20"/>
      <c r="E302" s="9"/>
      <c r="F302" s="232"/>
      <c r="G302" s="46"/>
      <c r="H302" s="26"/>
      <c r="I302" s="7"/>
      <c r="J302" s="8"/>
      <c r="K302" s="9"/>
      <c r="L302" s="237"/>
      <c r="M302" s="46"/>
    </row>
    <row r="303" spans="1:13" s="3" customFormat="1" ht="12.75" hidden="1">
      <c r="A303" s="46"/>
      <c r="B303" s="63"/>
      <c r="C303" s="7"/>
      <c r="D303" s="20"/>
      <c r="E303" s="9"/>
      <c r="F303" s="232"/>
      <c r="G303" s="46"/>
      <c r="H303" s="26"/>
      <c r="I303" s="7"/>
      <c r="J303" s="8"/>
      <c r="K303" s="9"/>
      <c r="L303" s="237"/>
      <c r="M303" s="46"/>
    </row>
    <row r="304" spans="1:13" s="3" customFormat="1" ht="12.75" hidden="1">
      <c r="A304" s="46"/>
      <c r="B304" s="63"/>
      <c r="C304" s="7"/>
      <c r="D304" s="20"/>
      <c r="E304" s="9"/>
      <c r="F304" s="232"/>
      <c r="G304" s="46"/>
      <c r="H304" s="26"/>
      <c r="I304" s="7"/>
      <c r="J304" s="8"/>
      <c r="K304" s="9"/>
      <c r="L304" s="237"/>
      <c r="M304" s="46"/>
    </row>
    <row r="305" spans="1:13" s="3" customFormat="1" ht="12.75" hidden="1">
      <c r="A305" s="46"/>
      <c r="B305" s="63"/>
      <c r="C305" s="7"/>
      <c r="D305" s="20"/>
      <c r="E305" s="9"/>
      <c r="F305" s="232"/>
      <c r="G305" s="46"/>
      <c r="H305" s="26"/>
      <c r="I305" s="7"/>
      <c r="J305" s="8"/>
      <c r="K305" s="9"/>
      <c r="L305" s="237"/>
      <c r="M305" s="46"/>
    </row>
    <row r="306" spans="1:13" s="3" customFormat="1" ht="12.75" hidden="1">
      <c r="A306" s="46"/>
      <c r="B306" s="63"/>
      <c r="C306" s="7"/>
      <c r="D306" s="21"/>
      <c r="E306" s="9"/>
      <c r="F306" s="232"/>
      <c r="G306" s="46"/>
      <c r="H306" s="26"/>
      <c r="I306" s="7"/>
      <c r="J306" s="7"/>
      <c r="K306" s="9"/>
      <c r="L306" s="237"/>
      <c r="M306" s="46"/>
    </row>
    <row r="307" spans="1:13" s="3" customFormat="1" ht="12.75" hidden="1">
      <c r="A307" s="46"/>
      <c r="B307" s="63"/>
      <c r="C307" s="7"/>
      <c r="D307" s="21"/>
      <c r="E307" s="9"/>
      <c r="F307" s="232"/>
      <c r="G307" s="46"/>
      <c r="H307" s="26"/>
      <c r="I307" s="7"/>
      <c r="J307" s="7"/>
      <c r="K307" s="9"/>
      <c r="L307" s="237"/>
      <c r="M307" s="46"/>
    </row>
    <row r="308" spans="1:13" s="3" customFormat="1" ht="12.75" hidden="1">
      <c r="A308" s="46"/>
      <c r="B308" s="63"/>
      <c r="C308" s="7"/>
      <c r="D308" s="21"/>
      <c r="E308" s="9"/>
      <c r="F308" s="232"/>
      <c r="G308" s="46"/>
      <c r="H308" s="26"/>
      <c r="I308" s="7"/>
      <c r="J308" s="7"/>
      <c r="K308" s="9"/>
      <c r="L308" s="237"/>
      <c r="M308" s="46"/>
    </row>
    <row r="309" spans="1:13" s="3" customFormat="1" ht="12.75" hidden="1">
      <c r="A309" s="46"/>
      <c r="B309" s="63"/>
      <c r="C309" s="7"/>
      <c r="D309" s="21"/>
      <c r="E309" s="9"/>
      <c r="F309" s="232"/>
      <c r="G309" s="46"/>
      <c r="H309" s="26"/>
      <c r="I309" s="7"/>
      <c r="J309" s="7"/>
      <c r="K309" s="9"/>
      <c r="L309" s="237"/>
      <c r="M309" s="46"/>
    </row>
    <row r="310" spans="1:13" s="3" customFormat="1" ht="12.75" hidden="1">
      <c r="A310" s="46"/>
      <c r="B310" s="63"/>
      <c r="C310" s="7"/>
      <c r="D310" s="21"/>
      <c r="E310" s="9"/>
      <c r="F310" s="232"/>
      <c r="G310" s="46"/>
      <c r="H310" s="26"/>
      <c r="I310" s="7"/>
      <c r="J310" s="7"/>
      <c r="K310" s="9"/>
      <c r="L310" s="237"/>
      <c r="M310" s="46"/>
    </row>
    <row r="311" spans="1:13" s="3" customFormat="1" ht="13.5" hidden="1" thickBot="1">
      <c r="A311" s="46"/>
      <c r="B311" s="65"/>
      <c r="C311" s="66"/>
      <c r="D311" s="67"/>
      <c r="E311" s="68"/>
      <c r="F311" s="233"/>
      <c r="G311" s="46"/>
      <c r="H311" s="28"/>
      <c r="I311" s="29"/>
      <c r="J311" s="29"/>
      <c r="K311" s="30"/>
      <c r="L311" s="238"/>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56"/>
      <c r="C313" s="256"/>
      <c r="D313" s="256"/>
      <c r="E313" s="256"/>
      <c r="F313" s="256"/>
      <c r="H313" s="48"/>
      <c r="I313" s="48"/>
      <c r="J313" s="48"/>
      <c r="K313" s="48"/>
      <c r="L313" s="48"/>
    </row>
    <row r="314" spans="1:13" s="3" customFormat="1" ht="21" thickBot="1">
      <c r="B314" s="195" t="s">
        <v>2796</v>
      </c>
      <c r="C314" s="193"/>
      <c r="D314" s="193" t="s">
        <v>724</v>
      </c>
      <c r="E314" s="902" t="s">
        <v>2791</v>
      </c>
      <c r="F314" s="902"/>
      <c r="G314" s="46"/>
      <c r="H314" s="193" t="s">
        <v>2562</v>
      </c>
      <c r="I314" s="193"/>
      <c r="J314" s="193" t="s">
        <v>726</v>
      </c>
      <c r="K314" s="902" t="s">
        <v>2563</v>
      </c>
      <c r="L314" s="902"/>
    </row>
    <row r="315" spans="1:13" s="3" customFormat="1" ht="13.5" thickTop="1" thickBot="1">
      <c r="B315" s="930" t="s">
        <v>906</v>
      </c>
      <c r="C315" s="931"/>
      <c r="D315" s="45"/>
      <c r="E315" s="45"/>
      <c r="F315" s="45"/>
      <c r="G315" s="46"/>
      <c r="H315" s="924" t="s">
        <v>2563</v>
      </c>
      <c r="I315" s="925"/>
      <c r="J315" s="45"/>
      <c r="K315" s="45"/>
      <c r="L315" s="45"/>
    </row>
    <row r="316" spans="1:13" s="3" customFormat="1" ht="16.5" thickTop="1" thickBot="1">
      <c r="B316" s="932"/>
      <c r="C316" s="933"/>
      <c r="D316" s="58"/>
      <c r="E316" s="59" t="s">
        <v>647</v>
      </c>
      <c r="F316" s="60">
        <f>COUNTA(D318:D337)</f>
        <v>4</v>
      </c>
      <c r="G316" s="46"/>
      <c r="H316" s="926"/>
      <c r="I316" s="927"/>
      <c r="J316" s="32"/>
      <c r="K316" s="33" t="s">
        <v>647</v>
      </c>
      <c r="L316" s="34">
        <f>COUNTA(J318:J325)</f>
        <v>0</v>
      </c>
    </row>
    <row r="317" spans="1:13" s="3" customFormat="1">
      <c r="B317" s="61" t="s">
        <v>628</v>
      </c>
      <c r="C317" s="4" t="s">
        <v>624</v>
      </c>
      <c r="D317" s="4" t="s">
        <v>625</v>
      </c>
      <c r="E317" s="4" t="s">
        <v>1588</v>
      </c>
      <c r="F317" s="62" t="s">
        <v>646</v>
      </c>
      <c r="G317" s="46"/>
      <c r="H317" s="24" t="s">
        <v>628</v>
      </c>
      <c r="I317" s="23" t="s">
        <v>624</v>
      </c>
      <c r="J317" s="4" t="s">
        <v>625</v>
      </c>
      <c r="K317" s="4" t="s">
        <v>1588</v>
      </c>
      <c r="L317" s="25" t="s">
        <v>646</v>
      </c>
    </row>
    <row r="318" spans="1:13" s="3" customFormat="1">
      <c r="B318" s="97" t="s">
        <v>632</v>
      </c>
      <c r="C318" s="83" t="s">
        <v>744</v>
      </c>
      <c r="D318" s="84" t="s">
        <v>1085</v>
      </c>
      <c r="E318" s="85" t="s">
        <v>948</v>
      </c>
      <c r="F318" s="271" t="s">
        <v>2792</v>
      </c>
      <c r="G318" s="46"/>
      <c r="H318" s="100"/>
      <c r="I318" s="83"/>
      <c r="J318" s="84"/>
      <c r="K318" s="85"/>
      <c r="L318" s="267"/>
    </row>
    <row r="319" spans="1:13" s="3" customFormat="1">
      <c r="B319" s="98" t="s">
        <v>633</v>
      </c>
      <c r="C319" s="88" t="s">
        <v>593</v>
      </c>
      <c r="D319" s="89" t="s">
        <v>1543</v>
      </c>
      <c r="E319" s="90" t="s">
        <v>883</v>
      </c>
      <c r="F319" s="272" t="s">
        <v>2793</v>
      </c>
      <c r="G319" s="46"/>
      <c r="H319" s="102"/>
      <c r="I319" s="88"/>
      <c r="J319" s="89"/>
      <c r="K319" s="90"/>
      <c r="L319" s="268"/>
    </row>
    <row r="320" spans="1:13" s="3" customFormat="1">
      <c r="B320" s="99" t="s">
        <v>634</v>
      </c>
      <c r="C320" s="93" t="s">
        <v>735</v>
      </c>
      <c r="D320" s="94" t="s">
        <v>1086</v>
      </c>
      <c r="E320" s="95" t="s">
        <v>936</v>
      </c>
      <c r="F320" s="273" t="s">
        <v>2794</v>
      </c>
      <c r="H320" s="104"/>
      <c r="I320" s="93"/>
      <c r="J320" s="94"/>
      <c r="K320" s="95"/>
      <c r="L320" s="236"/>
    </row>
    <row r="321" spans="2:12" s="3" customFormat="1" ht="12.75" thickBot="1">
      <c r="B321" s="63" t="s">
        <v>635</v>
      </c>
      <c r="C321" s="7" t="s">
        <v>1079</v>
      </c>
      <c r="D321" s="8" t="s">
        <v>1587</v>
      </c>
      <c r="E321" s="9" t="s">
        <v>753</v>
      </c>
      <c r="F321" s="274" t="s">
        <v>2795</v>
      </c>
      <c r="H321" s="28"/>
      <c r="I321" s="29"/>
      <c r="J321" s="81"/>
      <c r="K321" s="30"/>
      <c r="L321" s="238"/>
    </row>
    <row r="322" spans="2:12" s="3" customFormat="1" ht="13.5" hidden="1" thickBot="1">
      <c r="B322" s="63"/>
      <c r="C322" s="7"/>
      <c r="D322" s="20"/>
      <c r="E322" s="9"/>
      <c r="F322" s="274"/>
      <c r="H322" s="353"/>
      <c r="I322" s="338"/>
      <c r="J322" s="343"/>
      <c r="K322" s="340"/>
      <c r="L322" s="354"/>
    </row>
    <row r="323" spans="2:12" s="3" customFormat="1" ht="12.75" hidden="1">
      <c r="B323" s="63"/>
      <c r="C323" s="7"/>
      <c r="D323" s="20"/>
      <c r="E323" s="9"/>
      <c r="F323" s="274"/>
      <c r="H323" s="26"/>
      <c r="I323" s="7"/>
      <c r="J323" s="8"/>
      <c r="K323" s="9"/>
      <c r="L323" s="237"/>
    </row>
    <row r="324" spans="2:12" s="3" customFormat="1" ht="13.5" hidden="1" thickBot="1">
      <c r="B324" s="63"/>
      <c r="C324" s="7"/>
      <c r="D324" s="20"/>
      <c r="E324" s="9"/>
      <c r="F324" s="274"/>
      <c r="H324" s="26"/>
      <c r="I324" s="7"/>
      <c r="J324" s="8"/>
      <c r="K324" s="9"/>
      <c r="L324" s="237"/>
    </row>
    <row r="325" spans="2:12" s="3" customFormat="1" ht="13.5" hidden="1" thickTop="1">
      <c r="B325" s="63"/>
      <c r="C325" s="7"/>
      <c r="D325" s="20"/>
      <c r="E325" s="9"/>
      <c r="F325" s="274"/>
      <c r="H325" s="48"/>
      <c r="I325" s="48"/>
      <c r="J325" s="48"/>
      <c r="K325" s="48"/>
      <c r="L325" s="48"/>
    </row>
    <row r="326" spans="2:12" s="3" customFormat="1" ht="21" hidden="1" thickBot="1">
      <c r="B326" s="63"/>
      <c r="C326" s="7"/>
      <c r="D326" s="20"/>
      <c r="E326" s="9"/>
      <c r="F326" s="274"/>
      <c r="G326" s="46"/>
      <c r="H326" s="193" t="s">
        <v>556</v>
      </c>
      <c r="I326" s="193"/>
      <c r="J326" s="193" t="s">
        <v>555</v>
      </c>
      <c r="K326" s="902" t="s">
        <v>558</v>
      </c>
      <c r="L326" s="902"/>
    </row>
    <row r="327" spans="2:12" s="3" customFormat="1" ht="14.25" hidden="1" thickTop="1" thickBot="1">
      <c r="B327" s="63"/>
      <c r="C327" s="7"/>
      <c r="D327" s="20"/>
      <c r="E327" s="9"/>
      <c r="F327" s="232"/>
      <c r="H327" s="924" t="s">
        <v>557</v>
      </c>
      <c r="I327" s="925"/>
      <c r="J327" s="45"/>
      <c r="K327" s="45"/>
      <c r="L327" s="45"/>
    </row>
    <row r="328" spans="2:12" s="3" customFormat="1" ht="16.5" hidden="1" thickTop="1" thickBot="1">
      <c r="B328" s="63"/>
      <c r="C328" s="7"/>
      <c r="D328" s="20"/>
      <c r="E328" s="9"/>
      <c r="F328" s="232"/>
      <c r="H328" s="926"/>
      <c r="I328" s="927"/>
      <c r="J328" s="32"/>
      <c r="K328" s="33" t="s">
        <v>647</v>
      </c>
      <c r="L328" s="34">
        <f>COUNTA(D318:D337)</f>
        <v>4</v>
      </c>
    </row>
    <row r="329" spans="2:12" s="3" customFormat="1" ht="12.75" hidden="1">
      <c r="B329" s="63"/>
      <c r="C329" s="7"/>
      <c r="D329" s="20"/>
      <c r="E329" s="9"/>
      <c r="F329" s="232"/>
      <c r="H329" s="24" t="s">
        <v>628</v>
      </c>
      <c r="I329" s="23" t="s">
        <v>624</v>
      </c>
      <c r="J329" s="4" t="s">
        <v>625</v>
      </c>
      <c r="K329" s="4" t="s">
        <v>1588</v>
      </c>
      <c r="L329" s="25" t="s">
        <v>646</v>
      </c>
    </row>
    <row r="330" spans="2:12" s="3" customFormat="1" ht="12.75" hidden="1">
      <c r="B330" s="63"/>
      <c r="C330" s="7"/>
      <c r="D330" s="20"/>
      <c r="E330" s="9"/>
      <c r="F330" s="232"/>
      <c r="H330" s="100"/>
      <c r="I330" s="83"/>
      <c r="J330" s="84"/>
      <c r="K330" s="85"/>
      <c r="L330" s="267"/>
    </row>
    <row r="331" spans="2:12" s="3" customFormat="1" ht="12.75" hidden="1">
      <c r="B331" s="63"/>
      <c r="C331" s="7"/>
      <c r="D331" s="20"/>
      <c r="E331" s="9"/>
      <c r="F331" s="232"/>
      <c r="H331" s="102"/>
      <c r="I331" s="88"/>
      <c r="J331" s="89"/>
      <c r="K331" s="90"/>
      <c r="L331" s="268"/>
    </row>
    <row r="332" spans="2:12" s="3" customFormat="1" ht="12.75" hidden="1">
      <c r="B332" s="63"/>
      <c r="C332" s="7"/>
      <c r="D332" s="21"/>
      <c r="E332" s="9"/>
      <c r="F332" s="232"/>
      <c r="H332" s="104"/>
      <c r="I332" s="93"/>
      <c r="J332" s="94"/>
      <c r="K332" s="95"/>
      <c r="L332" s="236"/>
    </row>
    <row r="333" spans="2:12" s="3" customFormat="1" ht="12.75" hidden="1">
      <c r="B333" s="63"/>
      <c r="C333" s="7"/>
      <c r="D333" s="21"/>
      <c r="E333" s="9"/>
      <c r="F333" s="232"/>
      <c r="H333" s="26"/>
      <c r="I333" s="7"/>
      <c r="J333" s="8"/>
      <c r="K333" s="9"/>
      <c r="L333" s="237"/>
    </row>
    <row r="334" spans="2:12" s="3" customFormat="1" ht="12.75" hidden="1">
      <c r="B334" s="63"/>
      <c r="C334" s="7"/>
      <c r="D334" s="21"/>
      <c r="E334" s="9"/>
      <c r="F334" s="232"/>
      <c r="H334" s="26"/>
      <c r="I334" s="7"/>
      <c r="J334" s="8"/>
      <c r="K334" s="9"/>
      <c r="L334" s="237"/>
    </row>
    <row r="335" spans="2:12" s="3" customFormat="1" ht="12.75" hidden="1">
      <c r="B335" s="63"/>
      <c r="C335" s="7"/>
      <c r="D335" s="21"/>
      <c r="E335" s="9"/>
      <c r="F335" s="232"/>
      <c r="H335" s="26"/>
      <c r="I335" s="7"/>
      <c r="J335" s="8"/>
      <c r="K335" s="9"/>
      <c r="L335" s="237"/>
    </row>
    <row r="336" spans="2:12" s="3" customFormat="1" ht="13.5" hidden="1" thickBot="1">
      <c r="B336" s="63"/>
      <c r="C336" s="7"/>
      <c r="D336" s="21"/>
      <c r="E336" s="9"/>
      <c r="F336" s="232"/>
      <c r="H336" s="26"/>
      <c r="I336" s="7"/>
      <c r="J336" s="8"/>
      <c r="K336" s="9"/>
      <c r="L336" s="237"/>
    </row>
    <row r="337" spans="2:12" s="3" customFormat="1" ht="14.25" hidden="1" thickTop="1" thickBot="1">
      <c r="B337" s="65"/>
      <c r="C337" s="66"/>
      <c r="D337" s="67"/>
      <c r="E337" s="68"/>
      <c r="F337" s="233"/>
      <c r="H337" s="48"/>
      <c r="I337" s="48"/>
      <c r="J337" s="48"/>
      <c r="K337" s="48"/>
      <c r="L337" s="48"/>
    </row>
    <row r="338" spans="2:12" s="3" customFormat="1" ht="12.75" thickTop="1">
      <c r="B338" s="70"/>
      <c r="C338" s="70"/>
      <c r="D338" s="70"/>
      <c r="E338" s="70"/>
      <c r="F338" s="70"/>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288:L288"/>
    <mergeCell ref="E288:F288"/>
    <mergeCell ref="K326:L326"/>
    <mergeCell ref="H327:I328"/>
    <mergeCell ref="K314:L314"/>
    <mergeCell ref="H315:I316"/>
    <mergeCell ref="E314:F314"/>
    <mergeCell ref="F263:I263"/>
    <mergeCell ref="H264:I265"/>
    <mergeCell ref="B264:C265"/>
    <mergeCell ref="B289:C290"/>
    <mergeCell ref="B315:C316"/>
    <mergeCell ref="H289:I290"/>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B189:C190"/>
    <mergeCell ref="H189:I190"/>
    <mergeCell ref="B213:C213"/>
    <mergeCell ref="F213:I213"/>
    <mergeCell ref="F188:I188"/>
    <mergeCell ref="F117:I117"/>
    <mergeCell ref="K35:L35"/>
    <mergeCell ref="B117:C117"/>
    <mergeCell ref="K117:L117"/>
    <mergeCell ref="K72:L72"/>
    <mergeCell ref="B73:C74"/>
    <mergeCell ref="H73:I74"/>
    <mergeCell ref="B11:C12"/>
    <mergeCell ref="H11:I12"/>
    <mergeCell ref="F35:I35"/>
    <mergeCell ref="B72:C72"/>
    <mergeCell ref="F72:I72"/>
    <mergeCell ref="B36:C37"/>
    <mergeCell ref="H36:I37"/>
    <mergeCell ref="K188:L188"/>
    <mergeCell ref="K161:L161"/>
    <mergeCell ref="B188:C188"/>
    <mergeCell ref="B162:C163"/>
    <mergeCell ref="H162:I163"/>
    <mergeCell ref="B161:C161"/>
    <mergeCell ref="F161:I161"/>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N1" sqref="N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05" t="s">
        <v>2824</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39536</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f>SUM(F12,L12,F37,L37,F74,L74,F119,L119,F163,L163,F190,L190,F215,L215,F240,L240,F265,L265,F290,L290,F316,L316)</f>
        <v>246</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8</v>
      </c>
      <c r="G12" s="46"/>
      <c r="H12" s="926"/>
      <c r="I12" s="927"/>
      <c r="J12" s="32"/>
      <c r="K12" s="33" t="s">
        <v>647</v>
      </c>
      <c r="L12" s="34">
        <f>COUNTA(J14:J33)</f>
        <v>14</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763</v>
      </c>
      <c r="D14" s="84" t="s">
        <v>685</v>
      </c>
      <c r="E14" s="85" t="s">
        <v>665</v>
      </c>
      <c r="F14" s="263" t="s">
        <v>2825</v>
      </c>
      <c r="G14" s="46"/>
      <c r="H14" s="100" t="s">
        <v>632</v>
      </c>
      <c r="I14" s="83" t="s">
        <v>2637</v>
      </c>
      <c r="J14" s="84" t="s">
        <v>2638</v>
      </c>
      <c r="K14" s="85" t="s">
        <v>631</v>
      </c>
      <c r="L14" s="267" t="s">
        <v>2825</v>
      </c>
      <c r="M14" s="46"/>
    </row>
    <row r="15" spans="1:13" s="3" customFormat="1">
      <c r="A15" s="46"/>
      <c r="B15" s="87" t="s">
        <v>633</v>
      </c>
      <c r="C15" s="88" t="s">
        <v>2326</v>
      </c>
      <c r="D15" s="89" t="s">
        <v>926</v>
      </c>
      <c r="E15" s="90" t="s">
        <v>631</v>
      </c>
      <c r="F15" s="264" t="s">
        <v>2826</v>
      </c>
      <c r="G15" s="46"/>
      <c r="H15" s="102" t="s">
        <v>633</v>
      </c>
      <c r="I15" s="88" t="s">
        <v>666</v>
      </c>
      <c r="J15" s="89" t="s">
        <v>1719</v>
      </c>
      <c r="K15" s="90" t="s">
        <v>631</v>
      </c>
      <c r="L15" s="268" t="s">
        <v>2833</v>
      </c>
      <c r="M15" s="46"/>
    </row>
    <row r="16" spans="1:13" s="3" customFormat="1">
      <c r="A16" s="46"/>
      <c r="B16" s="92" t="s">
        <v>634</v>
      </c>
      <c r="C16" s="93" t="s">
        <v>978</v>
      </c>
      <c r="D16" s="94" t="s">
        <v>2049</v>
      </c>
      <c r="E16" s="95" t="s">
        <v>631</v>
      </c>
      <c r="F16" s="265" t="s">
        <v>336</v>
      </c>
      <c r="G16" s="46"/>
      <c r="H16" s="104" t="s">
        <v>634</v>
      </c>
      <c r="I16" s="93" t="s">
        <v>3014</v>
      </c>
      <c r="J16" s="94" t="s">
        <v>25</v>
      </c>
      <c r="K16" s="95" t="s">
        <v>631</v>
      </c>
      <c r="L16" s="269" t="s">
        <v>2834</v>
      </c>
      <c r="M16" s="46"/>
    </row>
    <row r="17" spans="1:13" s="3" customFormat="1">
      <c r="A17" s="46"/>
      <c r="B17" s="188" t="s">
        <v>635</v>
      </c>
      <c r="C17" s="7" t="s">
        <v>1465</v>
      </c>
      <c r="D17" s="8" t="s">
        <v>2642</v>
      </c>
      <c r="E17" s="9" t="s">
        <v>753</v>
      </c>
      <c r="F17" s="266" t="s">
        <v>2827</v>
      </c>
      <c r="G17" s="46"/>
      <c r="H17" s="26" t="s">
        <v>635</v>
      </c>
      <c r="I17" s="7" t="s">
        <v>1346</v>
      </c>
      <c r="J17" s="8" t="s">
        <v>1303</v>
      </c>
      <c r="K17" s="9" t="s">
        <v>631</v>
      </c>
      <c r="L17" s="270" t="s">
        <v>2835</v>
      </c>
      <c r="M17" s="46"/>
    </row>
    <row r="18" spans="1:13" s="3" customFormat="1">
      <c r="A18" s="46"/>
      <c r="B18" s="188" t="s">
        <v>636</v>
      </c>
      <c r="C18" s="7" t="s">
        <v>830</v>
      </c>
      <c r="D18" s="8" t="s">
        <v>2828</v>
      </c>
      <c r="E18" s="9" t="s">
        <v>631</v>
      </c>
      <c r="F18" s="266" t="s">
        <v>2829</v>
      </c>
      <c r="G18" s="46"/>
      <c r="H18" s="26" t="s">
        <v>636</v>
      </c>
      <c r="I18" s="7" t="s">
        <v>1151</v>
      </c>
      <c r="J18" s="8" t="s">
        <v>1410</v>
      </c>
      <c r="K18" s="9" t="s">
        <v>816</v>
      </c>
      <c r="L18" s="270" t="s">
        <v>2836</v>
      </c>
      <c r="M18" s="46"/>
    </row>
    <row r="19" spans="1:13" s="3" customFormat="1">
      <c r="A19" s="46"/>
      <c r="B19" s="188" t="s">
        <v>637</v>
      </c>
      <c r="C19" s="7" t="s">
        <v>682</v>
      </c>
      <c r="D19" s="8" t="s">
        <v>1110</v>
      </c>
      <c r="E19" s="9" t="s">
        <v>631</v>
      </c>
      <c r="F19" s="266" t="s">
        <v>2830</v>
      </c>
      <c r="G19" s="46"/>
      <c r="H19" s="26" t="s">
        <v>637</v>
      </c>
      <c r="I19" s="7" t="s">
        <v>1123</v>
      </c>
      <c r="J19" s="8" t="s">
        <v>23</v>
      </c>
      <c r="K19" s="9" t="s">
        <v>631</v>
      </c>
      <c r="L19" s="270" t="s">
        <v>22</v>
      </c>
      <c r="M19" s="46"/>
    </row>
    <row r="20" spans="1:13" s="3" customFormat="1">
      <c r="A20" s="46"/>
      <c r="B20" s="188" t="s">
        <v>638</v>
      </c>
      <c r="C20" s="7" t="s">
        <v>1169</v>
      </c>
      <c r="D20" s="8" t="s">
        <v>2831</v>
      </c>
      <c r="E20" s="9" t="s">
        <v>737</v>
      </c>
      <c r="F20" s="266" t="s">
        <v>35</v>
      </c>
      <c r="G20" s="46"/>
      <c r="H20" s="26" t="s">
        <v>638</v>
      </c>
      <c r="I20" s="7" t="s">
        <v>708</v>
      </c>
      <c r="J20" s="8" t="s">
        <v>2837</v>
      </c>
      <c r="K20" s="9" t="s">
        <v>753</v>
      </c>
      <c r="L20" s="270" t="s">
        <v>2838</v>
      </c>
      <c r="M20" s="46"/>
    </row>
    <row r="21" spans="1:13" s="3" customFormat="1">
      <c r="A21" s="46"/>
      <c r="B21" s="188" t="s">
        <v>639</v>
      </c>
      <c r="C21" s="7" t="s">
        <v>969</v>
      </c>
      <c r="D21" s="8" t="s">
        <v>1614</v>
      </c>
      <c r="E21" s="9" t="s">
        <v>753</v>
      </c>
      <c r="F21" s="266" t="s">
        <v>2832</v>
      </c>
      <c r="G21" s="46"/>
      <c r="H21" s="26" t="s">
        <v>639</v>
      </c>
      <c r="I21" s="7" t="s">
        <v>798</v>
      </c>
      <c r="J21" s="8" t="s">
        <v>1328</v>
      </c>
      <c r="K21" s="9" t="s">
        <v>631</v>
      </c>
      <c r="L21" s="270" t="s">
        <v>2839</v>
      </c>
      <c r="M21" s="46"/>
    </row>
    <row r="22" spans="1:13" s="3" customFormat="1" ht="12.75">
      <c r="A22" s="46"/>
      <c r="B22" s="6"/>
      <c r="C22" s="7"/>
      <c r="D22" s="20"/>
      <c r="E22" s="9"/>
      <c r="F22" s="266"/>
      <c r="G22" s="46"/>
      <c r="H22" s="26" t="s">
        <v>640</v>
      </c>
      <c r="I22" s="7" t="s">
        <v>844</v>
      </c>
      <c r="J22" s="8" t="s">
        <v>1410</v>
      </c>
      <c r="K22" s="9" t="s">
        <v>816</v>
      </c>
      <c r="L22" s="270" t="s">
        <v>2840</v>
      </c>
      <c r="M22" s="46"/>
    </row>
    <row r="23" spans="1:13" s="3" customFormat="1" ht="12.75">
      <c r="A23" s="46"/>
      <c r="B23" s="6"/>
      <c r="C23" s="7"/>
      <c r="D23" s="20"/>
      <c r="E23" s="9"/>
      <c r="F23" s="266"/>
      <c r="G23" s="46"/>
      <c r="H23" s="26" t="s">
        <v>641</v>
      </c>
      <c r="I23" s="7" t="s">
        <v>742</v>
      </c>
      <c r="J23" s="8" t="s">
        <v>1046</v>
      </c>
      <c r="K23" s="9" t="s">
        <v>753</v>
      </c>
      <c r="L23" s="270" t="s">
        <v>2841</v>
      </c>
      <c r="M23" s="46"/>
    </row>
    <row r="24" spans="1:13" s="3" customFormat="1" ht="12.75">
      <c r="A24" s="46"/>
      <c r="B24" s="6"/>
      <c r="C24" s="7"/>
      <c r="D24" s="20"/>
      <c r="E24" s="9"/>
      <c r="F24" s="266"/>
      <c r="G24" s="46"/>
      <c r="H24" s="26" t="s">
        <v>642</v>
      </c>
      <c r="I24" s="7" t="s">
        <v>2842</v>
      </c>
      <c r="J24" s="8" t="s">
        <v>2843</v>
      </c>
      <c r="K24" s="9" t="s">
        <v>665</v>
      </c>
      <c r="L24" s="270" t="s">
        <v>2844</v>
      </c>
      <c r="M24" s="46"/>
    </row>
    <row r="25" spans="1:13" s="3" customFormat="1" ht="12.75">
      <c r="A25" s="46"/>
      <c r="B25" s="6"/>
      <c r="C25" s="7"/>
      <c r="D25" s="20"/>
      <c r="E25" s="9"/>
      <c r="F25" s="266"/>
      <c r="G25" s="46"/>
      <c r="H25" s="26" t="s">
        <v>643</v>
      </c>
      <c r="I25" s="7" t="s">
        <v>1123</v>
      </c>
      <c r="J25" s="8" t="s">
        <v>2845</v>
      </c>
      <c r="K25" s="9" t="s">
        <v>753</v>
      </c>
      <c r="L25" s="270" t="s">
        <v>2846</v>
      </c>
      <c r="M25" s="46"/>
    </row>
    <row r="26" spans="1:13" s="3" customFormat="1" ht="12.75">
      <c r="A26" s="46"/>
      <c r="B26" s="6"/>
      <c r="C26" s="7"/>
      <c r="D26" s="20"/>
      <c r="E26" s="9"/>
      <c r="F26" s="266"/>
      <c r="G26" s="46"/>
      <c r="H26" s="26" t="s">
        <v>644</v>
      </c>
      <c r="I26" s="7" t="s">
        <v>1117</v>
      </c>
      <c r="J26" s="8" t="s">
        <v>1227</v>
      </c>
      <c r="K26" s="9" t="s">
        <v>631</v>
      </c>
      <c r="L26" s="270" t="s">
        <v>2847</v>
      </c>
      <c r="M26" s="46"/>
    </row>
    <row r="27" spans="1:13" s="3" customFormat="1" ht="13.5" thickBot="1">
      <c r="A27" s="46"/>
      <c r="B27" s="6"/>
      <c r="C27" s="7"/>
      <c r="D27" s="20"/>
      <c r="E27" s="9"/>
      <c r="F27" s="266"/>
      <c r="G27" s="46"/>
      <c r="H27" s="26" t="s">
        <v>645</v>
      </c>
      <c r="I27" s="7" t="s">
        <v>793</v>
      </c>
      <c r="J27" s="8" t="s">
        <v>794</v>
      </c>
      <c r="K27" s="9" t="s">
        <v>631</v>
      </c>
      <c r="L27" s="270" t="s">
        <v>365</v>
      </c>
      <c r="M27" s="46"/>
    </row>
    <row r="28" spans="1:13" s="3" customFormat="1" ht="12.75" hidden="1">
      <c r="A28" s="46"/>
      <c r="B28" s="6"/>
      <c r="C28" s="7"/>
      <c r="D28" s="21"/>
      <c r="E28" s="9"/>
      <c r="F28" s="266"/>
      <c r="G28" s="46"/>
      <c r="H28" s="26"/>
      <c r="I28" s="7"/>
      <c r="J28" s="7"/>
      <c r="K28" s="9"/>
      <c r="L28" s="270"/>
      <c r="M28" s="46"/>
    </row>
    <row r="29" spans="1:13" s="3" customFormat="1" ht="12.75" hidden="1">
      <c r="A29" s="46"/>
      <c r="B29" s="6"/>
      <c r="C29" s="7"/>
      <c r="D29" s="21"/>
      <c r="E29" s="9"/>
      <c r="F29" s="266"/>
      <c r="G29" s="46"/>
      <c r="H29" s="26"/>
      <c r="I29" s="7"/>
      <c r="J29" s="7"/>
      <c r="K29" s="9"/>
      <c r="L29" s="270"/>
      <c r="M29" s="46"/>
    </row>
    <row r="30" spans="1:13" s="3" customFormat="1" ht="12.75" hidden="1">
      <c r="A30" s="46"/>
      <c r="B30" s="6"/>
      <c r="C30" s="7"/>
      <c r="D30" s="21"/>
      <c r="E30" s="9"/>
      <c r="F30" s="266"/>
      <c r="G30" s="46"/>
      <c r="H30" s="26"/>
      <c r="I30" s="7"/>
      <c r="J30" s="7"/>
      <c r="K30" s="9"/>
      <c r="L30" s="270"/>
      <c r="M30" s="46"/>
    </row>
    <row r="31" spans="1:13" s="3" customFormat="1" ht="12.75" hidden="1">
      <c r="A31" s="46"/>
      <c r="B31" s="6"/>
      <c r="C31" s="7"/>
      <c r="D31" s="21"/>
      <c r="E31" s="9"/>
      <c r="F31" s="266"/>
      <c r="G31" s="46"/>
      <c r="H31" s="26"/>
      <c r="I31" s="7"/>
      <c r="J31" s="7"/>
      <c r="K31" s="9"/>
      <c r="L31" s="270"/>
      <c r="M31" s="46"/>
    </row>
    <row r="32" spans="1:13" s="3" customFormat="1" ht="12.75" hidden="1">
      <c r="A32" s="46"/>
      <c r="B32" s="6"/>
      <c r="C32" s="7"/>
      <c r="D32" s="21"/>
      <c r="E32" s="9"/>
      <c r="F32" s="266"/>
      <c r="G32" s="46"/>
      <c r="H32" s="26"/>
      <c r="I32" s="7"/>
      <c r="J32" s="7"/>
      <c r="K32" s="9"/>
      <c r="L32" s="270"/>
      <c r="M32" s="46"/>
    </row>
    <row r="33" spans="1:13" s="3" customFormat="1" ht="13.5" hidden="1" thickBot="1">
      <c r="A33" s="46"/>
      <c r="B33" s="19"/>
      <c r="C33" s="10"/>
      <c r="D33" s="22"/>
      <c r="E33" s="11"/>
      <c r="F33" s="358"/>
      <c r="G33" s="46"/>
      <c r="H33" s="26"/>
      <c r="I33" s="29"/>
      <c r="J33" s="29"/>
      <c r="K33" s="30"/>
      <c r="L33" s="35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8</v>
      </c>
      <c r="G37" s="46"/>
      <c r="H37" s="926"/>
      <c r="I37" s="927"/>
      <c r="J37" s="32"/>
      <c r="K37" s="33" t="s">
        <v>647</v>
      </c>
      <c r="L37" s="34">
        <f>COUNTA(J39:J70)</f>
        <v>16</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2326</v>
      </c>
      <c r="D39" s="84" t="s">
        <v>2059</v>
      </c>
      <c r="E39" s="85" t="s">
        <v>753</v>
      </c>
      <c r="F39" s="263" t="s">
        <v>385</v>
      </c>
      <c r="G39" s="46"/>
      <c r="H39" s="100" t="s">
        <v>632</v>
      </c>
      <c r="I39" s="83" t="s">
        <v>984</v>
      </c>
      <c r="J39" s="84" t="s">
        <v>792</v>
      </c>
      <c r="K39" s="85" t="s">
        <v>679</v>
      </c>
      <c r="L39" s="267" t="s">
        <v>39</v>
      </c>
      <c r="M39" s="46"/>
    </row>
    <row r="40" spans="1:13" s="3" customFormat="1">
      <c r="A40" s="46"/>
      <c r="B40" s="87" t="s">
        <v>633</v>
      </c>
      <c r="C40" s="88" t="s">
        <v>923</v>
      </c>
      <c r="D40" s="89" t="s">
        <v>922</v>
      </c>
      <c r="E40" s="90" t="s">
        <v>659</v>
      </c>
      <c r="F40" s="264" t="s">
        <v>372</v>
      </c>
      <c r="G40" s="46"/>
      <c r="H40" s="102" t="s">
        <v>633</v>
      </c>
      <c r="I40" s="88" t="s">
        <v>1116</v>
      </c>
      <c r="J40" s="89" t="s">
        <v>792</v>
      </c>
      <c r="K40" s="90" t="s">
        <v>663</v>
      </c>
      <c r="L40" s="268" t="s">
        <v>94</v>
      </c>
      <c r="M40" s="46"/>
    </row>
    <row r="41" spans="1:13" s="3" customFormat="1">
      <c r="A41" s="46"/>
      <c r="B41" s="92" t="s">
        <v>634</v>
      </c>
      <c r="C41" s="93" t="s">
        <v>1087</v>
      </c>
      <c r="D41" s="94" t="s">
        <v>2848</v>
      </c>
      <c r="E41" s="95" t="s">
        <v>2849</v>
      </c>
      <c r="F41" s="265" t="s">
        <v>2397</v>
      </c>
      <c r="G41" s="46"/>
      <c r="H41" s="104" t="s">
        <v>634</v>
      </c>
      <c r="I41" s="93" t="s">
        <v>669</v>
      </c>
      <c r="J41" s="94" t="s">
        <v>2852</v>
      </c>
      <c r="K41" s="95" t="s">
        <v>948</v>
      </c>
      <c r="L41" s="269" t="s">
        <v>352</v>
      </c>
      <c r="M41" s="46"/>
    </row>
    <row r="42" spans="1:13" s="3" customFormat="1">
      <c r="A42" s="46"/>
      <c r="B42" s="6" t="s">
        <v>635</v>
      </c>
      <c r="C42" s="7" t="s">
        <v>1101</v>
      </c>
      <c r="D42" s="8" t="s">
        <v>1207</v>
      </c>
      <c r="E42" s="9" t="s">
        <v>659</v>
      </c>
      <c r="F42" s="266" t="s">
        <v>50</v>
      </c>
      <c r="G42" s="46"/>
      <c r="H42" s="26" t="s">
        <v>635</v>
      </c>
      <c r="I42" s="7" t="s">
        <v>669</v>
      </c>
      <c r="J42" s="8" t="s">
        <v>2853</v>
      </c>
      <c r="K42" s="9" t="s">
        <v>753</v>
      </c>
      <c r="L42" s="270" t="s">
        <v>354</v>
      </c>
      <c r="M42" s="46"/>
    </row>
    <row r="43" spans="1:13" s="3" customFormat="1">
      <c r="A43" s="46"/>
      <c r="B43" s="6" t="s">
        <v>636</v>
      </c>
      <c r="C43" s="7" t="s">
        <v>1405</v>
      </c>
      <c r="D43" s="8" t="s">
        <v>924</v>
      </c>
      <c r="E43" s="9" t="s">
        <v>631</v>
      </c>
      <c r="F43" s="266" t="s">
        <v>2850</v>
      </c>
      <c r="G43" s="46"/>
      <c r="H43" s="26" t="s">
        <v>636</v>
      </c>
      <c r="I43" s="7" t="s">
        <v>669</v>
      </c>
      <c r="J43" s="8" t="s">
        <v>2854</v>
      </c>
      <c r="K43" s="9" t="s">
        <v>948</v>
      </c>
      <c r="L43" s="270" t="s">
        <v>368</v>
      </c>
      <c r="M43" s="46"/>
    </row>
    <row r="44" spans="1:13" s="3" customFormat="1">
      <c r="A44" s="46"/>
      <c r="B44" s="6" t="s">
        <v>637</v>
      </c>
      <c r="C44" s="7" t="s">
        <v>694</v>
      </c>
      <c r="D44" s="8" t="s">
        <v>691</v>
      </c>
      <c r="E44" s="9" t="s">
        <v>631</v>
      </c>
      <c r="F44" s="266" t="s">
        <v>2344</v>
      </c>
      <c r="G44" s="46"/>
      <c r="H44" s="26" t="s">
        <v>637</v>
      </c>
      <c r="I44" s="7" t="s">
        <v>1123</v>
      </c>
      <c r="J44" s="8" t="s">
        <v>1115</v>
      </c>
      <c r="K44" s="9" t="s">
        <v>631</v>
      </c>
      <c r="L44" s="270" t="s">
        <v>2362</v>
      </c>
      <c r="M44" s="46"/>
    </row>
    <row r="45" spans="1:13" s="3" customFormat="1">
      <c r="A45" s="46"/>
      <c r="B45" s="6" t="s">
        <v>638</v>
      </c>
      <c r="C45" s="7" t="s">
        <v>1037</v>
      </c>
      <c r="D45" s="8" t="s">
        <v>748</v>
      </c>
      <c r="E45" s="9" t="s">
        <v>665</v>
      </c>
      <c r="F45" s="266" t="s">
        <v>2851</v>
      </c>
      <c r="G45" s="46"/>
      <c r="H45" s="26" t="s">
        <v>638</v>
      </c>
      <c r="I45" s="7" t="s">
        <v>666</v>
      </c>
      <c r="J45" s="8" t="s">
        <v>1513</v>
      </c>
      <c r="K45" s="9" t="s">
        <v>659</v>
      </c>
      <c r="L45" s="270" t="s">
        <v>2395</v>
      </c>
      <c r="M45" s="46"/>
    </row>
    <row r="46" spans="1:13" s="3" customFormat="1">
      <c r="A46" s="46"/>
      <c r="B46" s="6" t="s">
        <v>639</v>
      </c>
      <c r="C46" s="7" t="s">
        <v>1360</v>
      </c>
      <c r="D46" s="8" t="s">
        <v>1731</v>
      </c>
      <c r="E46" s="9" t="s">
        <v>665</v>
      </c>
      <c r="F46" s="266" t="s">
        <v>374</v>
      </c>
      <c r="G46" s="46"/>
      <c r="H46" s="26" t="s">
        <v>639</v>
      </c>
      <c r="I46" s="7" t="s">
        <v>793</v>
      </c>
      <c r="J46" s="8" t="s">
        <v>2655</v>
      </c>
      <c r="K46" s="9" t="s">
        <v>631</v>
      </c>
      <c r="L46" s="270" t="s">
        <v>372</v>
      </c>
      <c r="M46" s="46"/>
    </row>
    <row r="47" spans="1:13" s="3" customFormat="1">
      <c r="A47" s="46"/>
      <c r="B47" s="6" t="s">
        <v>640</v>
      </c>
      <c r="C47" s="7"/>
      <c r="D47" s="8"/>
      <c r="E47" s="9"/>
      <c r="F47" s="266"/>
      <c r="G47" s="46"/>
      <c r="H47" s="26" t="s">
        <v>640</v>
      </c>
      <c r="I47" s="7" t="s">
        <v>742</v>
      </c>
      <c r="J47" s="8" t="s">
        <v>797</v>
      </c>
      <c r="K47" s="9" t="s">
        <v>631</v>
      </c>
      <c r="L47" s="270" t="s">
        <v>2397</v>
      </c>
      <c r="M47" s="46"/>
    </row>
    <row r="48" spans="1:13" s="3" customFormat="1">
      <c r="A48" s="46"/>
      <c r="B48" s="6" t="s">
        <v>641</v>
      </c>
      <c r="C48" s="7"/>
      <c r="D48" s="8"/>
      <c r="E48" s="9"/>
      <c r="F48" s="266"/>
      <c r="G48" s="46"/>
      <c r="H48" s="26" t="s">
        <v>641</v>
      </c>
      <c r="I48" s="7" t="s">
        <v>793</v>
      </c>
      <c r="J48" s="8" t="s">
        <v>2855</v>
      </c>
      <c r="K48" s="9" t="s">
        <v>659</v>
      </c>
      <c r="L48" s="270" t="s">
        <v>2398</v>
      </c>
      <c r="M48" s="46"/>
    </row>
    <row r="49" spans="1:13" s="3" customFormat="1">
      <c r="A49" s="46"/>
      <c r="B49" s="6" t="s">
        <v>642</v>
      </c>
      <c r="C49" s="7"/>
      <c r="D49" s="8"/>
      <c r="E49" s="9"/>
      <c r="F49" s="266"/>
      <c r="G49" s="46"/>
      <c r="H49" s="26" t="s">
        <v>642</v>
      </c>
      <c r="I49" s="7" t="s">
        <v>1116</v>
      </c>
      <c r="J49" s="8" t="s">
        <v>346</v>
      </c>
      <c r="K49" s="9" t="s">
        <v>631</v>
      </c>
      <c r="L49" s="270" t="s">
        <v>359</v>
      </c>
      <c r="M49" s="46"/>
    </row>
    <row r="50" spans="1:13" s="3" customFormat="1">
      <c r="A50" s="46"/>
      <c r="B50" s="6" t="s">
        <v>643</v>
      </c>
      <c r="C50" s="7"/>
      <c r="D50" s="8"/>
      <c r="E50" s="9"/>
      <c r="F50" s="266"/>
      <c r="G50" s="46"/>
      <c r="H50" s="26" t="s">
        <v>643</v>
      </c>
      <c r="I50" s="7" t="s">
        <v>2052</v>
      </c>
      <c r="J50" s="8" t="s">
        <v>118</v>
      </c>
      <c r="K50" s="9" t="s">
        <v>659</v>
      </c>
      <c r="L50" s="270" t="s">
        <v>50</v>
      </c>
      <c r="M50" s="46"/>
    </row>
    <row r="51" spans="1:13" s="3" customFormat="1">
      <c r="A51" s="46"/>
      <c r="B51" s="6" t="s">
        <v>644</v>
      </c>
      <c r="C51" s="7"/>
      <c r="D51" s="8"/>
      <c r="E51" s="9"/>
      <c r="F51" s="266"/>
      <c r="G51" s="46"/>
      <c r="H51" s="26" t="s">
        <v>644</v>
      </c>
      <c r="I51" s="7" t="s">
        <v>2856</v>
      </c>
      <c r="J51" s="8" t="s">
        <v>1719</v>
      </c>
      <c r="K51" s="9" t="s">
        <v>631</v>
      </c>
      <c r="L51" s="270" t="s">
        <v>363</v>
      </c>
      <c r="M51" s="46"/>
    </row>
    <row r="52" spans="1:13" s="3" customFormat="1">
      <c r="A52" s="46"/>
      <c r="B52" s="6" t="s">
        <v>645</v>
      </c>
      <c r="C52" s="7"/>
      <c r="D52" s="8"/>
      <c r="E52" s="9"/>
      <c r="F52" s="266"/>
      <c r="G52" s="46"/>
      <c r="H52" s="26" t="s">
        <v>645</v>
      </c>
      <c r="I52" s="7" t="s">
        <v>710</v>
      </c>
      <c r="J52" s="8" t="s">
        <v>2414</v>
      </c>
      <c r="K52" s="9" t="s">
        <v>631</v>
      </c>
      <c r="L52" s="270" t="s">
        <v>399</v>
      </c>
      <c r="M52" s="46"/>
    </row>
    <row r="53" spans="1:13" s="3" customFormat="1">
      <c r="A53" s="46"/>
      <c r="B53" s="6" t="s">
        <v>648</v>
      </c>
      <c r="C53" s="7"/>
      <c r="D53" s="8"/>
      <c r="E53" s="9"/>
      <c r="F53" s="266"/>
      <c r="G53" s="46"/>
      <c r="H53" s="26" t="s">
        <v>648</v>
      </c>
      <c r="I53" s="7" t="s">
        <v>666</v>
      </c>
      <c r="J53" s="8" t="s">
        <v>1717</v>
      </c>
      <c r="K53" s="9" t="s">
        <v>631</v>
      </c>
      <c r="L53" s="270" t="s">
        <v>2857</v>
      </c>
      <c r="M53" s="46"/>
    </row>
    <row r="54" spans="1:13" s="3" customFormat="1" ht="12.75" thickBot="1">
      <c r="A54" s="46"/>
      <c r="B54" s="6" t="s">
        <v>649</v>
      </c>
      <c r="C54" s="7"/>
      <c r="D54" s="8"/>
      <c r="E54" s="9"/>
      <c r="F54" s="266"/>
      <c r="G54" s="46"/>
      <c r="H54" s="26" t="s">
        <v>649</v>
      </c>
      <c r="I54" s="7" t="s">
        <v>731</v>
      </c>
      <c r="J54" s="8" t="s">
        <v>813</v>
      </c>
      <c r="K54" s="9" t="s">
        <v>631</v>
      </c>
      <c r="L54" s="270" t="s">
        <v>1733</v>
      </c>
      <c r="M54" s="46"/>
    </row>
    <row r="55" spans="1:13" s="3" customFormat="1" hidden="1">
      <c r="A55" s="46"/>
      <c r="B55" s="6"/>
      <c r="C55" s="7"/>
      <c r="D55" s="8"/>
      <c r="E55" s="9"/>
      <c r="F55" s="266"/>
      <c r="G55" s="46"/>
      <c r="H55" s="26"/>
      <c r="I55" s="7"/>
      <c r="J55" s="8"/>
      <c r="K55" s="9"/>
      <c r="L55" s="270"/>
      <c r="M55" s="46"/>
    </row>
    <row r="56" spans="1:13" s="3" customFormat="1" hidden="1">
      <c r="A56" s="46"/>
      <c r="B56" s="6"/>
      <c r="C56" s="7"/>
      <c r="D56" s="8"/>
      <c r="E56" s="9"/>
      <c r="F56" s="266"/>
      <c r="G56" s="46"/>
      <c r="H56" s="26"/>
      <c r="I56" s="7"/>
      <c r="J56" s="8"/>
      <c r="K56" s="9"/>
      <c r="L56" s="270"/>
      <c r="M56" s="46"/>
    </row>
    <row r="57" spans="1:13" s="3" customFormat="1" hidden="1">
      <c r="A57" s="46"/>
      <c r="B57" s="6"/>
      <c r="C57" s="7"/>
      <c r="D57" s="8"/>
      <c r="E57" s="9"/>
      <c r="F57" s="266"/>
      <c r="G57" s="46"/>
      <c r="H57" s="26"/>
      <c r="I57" s="7"/>
      <c r="J57" s="8"/>
      <c r="K57" s="9"/>
      <c r="L57" s="270"/>
      <c r="M57" s="46"/>
    </row>
    <row r="58" spans="1:13" s="3" customFormat="1" hidden="1">
      <c r="A58" s="46"/>
      <c r="B58" s="6"/>
      <c r="C58" s="7"/>
      <c r="D58" s="8"/>
      <c r="E58" s="9"/>
      <c r="F58" s="226"/>
      <c r="G58" s="46"/>
      <c r="H58" s="26"/>
      <c r="I58" s="7"/>
      <c r="J58" s="8"/>
      <c r="K58" s="9"/>
      <c r="L58" s="237"/>
      <c r="M58" s="46"/>
    </row>
    <row r="59" spans="1:13" s="3" customFormat="1" hidden="1">
      <c r="A59" s="46"/>
      <c r="B59" s="6"/>
      <c r="C59" s="7"/>
      <c r="D59" s="8"/>
      <c r="E59" s="9"/>
      <c r="F59" s="226"/>
      <c r="G59" s="46"/>
      <c r="H59" s="26"/>
      <c r="I59" s="7"/>
      <c r="J59" s="8"/>
      <c r="K59" s="9"/>
      <c r="L59" s="237"/>
      <c r="M59" s="46"/>
    </row>
    <row r="60" spans="1:13" s="3" customFormat="1" ht="12.75" hidden="1" thickBot="1">
      <c r="A60" s="46"/>
      <c r="B60" s="6"/>
      <c r="C60" s="7"/>
      <c r="D60" s="8"/>
      <c r="E60" s="9"/>
      <c r="F60" s="226"/>
      <c r="G60" s="46"/>
      <c r="H60" s="26"/>
      <c r="I60" s="7"/>
      <c r="J60" s="8"/>
      <c r="K60" s="9"/>
      <c r="L60" s="237"/>
      <c r="M60" s="46"/>
    </row>
    <row r="61" spans="1:13" s="3" customFormat="1" ht="12.75" hidden="1" thickBot="1">
      <c r="A61" s="46"/>
      <c r="B61" s="6"/>
      <c r="C61" s="7"/>
      <c r="D61" s="8"/>
      <c r="E61" s="9"/>
      <c r="F61" s="226"/>
      <c r="G61" s="46"/>
      <c r="H61" s="26"/>
      <c r="I61" s="7"/>
      <c r="J61" s="8"/>
      <c r="K61" s="9"/>
      <c r="L61" s="237"/>
      <c r="M61" s="46"/>
    </row>
    <row r="62" spans="1:13" s="3" customFormat="1" ht="12.75" hidden="1" thickBot="1">
      <c r="A62" s="46"/>
      <c r="B62" s="6"/>
      <c r="C62" s="7"/>
      <c r="D62" s="8"/>
      <c r="E62" s="9"/>
      <c r="F62" s="226"/>
      <c r="G62" s="46"/>
      <c r="H62" s="26"/>
      <c r="I62" s="7"/>
      <c r="J62" s="8"/>
      <c r="K62" s="9"/>
      <c r="L62" s="237"/>
      <c r="M62" s="46"/>
    </row>
    <row r="63" spans="1:13" s="3" customFormat="1" ht="12.75" hidden="1" thickBot="1">
      <c r="A63" s="46"/>
      <c r="B63" s="6"/>
      <c r="C63" s="7"/>
      <c r="D63" s="8"/>
      <c r="E63" s="9"/>
      <c r="F63" s="226"/>
      <c r="G63" s="46"/>
      <c r="H63" s="26"/>
      <c r="I63" s="7"/>
      <c r="J63" s="8"/>
      <c r="K63" s="9"/>
      <c r="L63" s="237"/>
      <c r="M63" s="46"/>
    </row>
    <row r="64" spans="1:13" s="3" customFormat="1" ht="12.75" hidden="1" thickBot="1">
      <c r="A64" s="46"/>
      <c r="B64" s="6"/>
      <c r="C64" s="7"/>
      <c r="D64" s="8"/>
      <c r="E64" s="9"/>
      <c r="F64" s="226"/>
      <c r="G64" s="46"/>
      <c r="H64" s="26"/>
      <c r="I64" s="7"/>
      <c r="J64" s="8"/>
      <c r="K64" s="9"/>
      <c r="L64" s="237"/>
      <c r="M64" s="46"/>
    </row>
    <row r="65" spans="1:13" s="3" customFormat="1" ht="12.75" hidden="1" thickBot="1">
      <c r="A65" s="46"/>
      <c r="B65" s="6"/>
      <c r="C65" s="7"/>
      <c r="D65" s="8"/>
      <c r="E65" s="9"/>
      <c r="F65" s="226"/>
      <c r="G65" s="46"/>
      <c r="H65" s="26"/>
      <c r="I65" s="7"/>
      <c r="J65" s="8"/>
      <c r="K65" s="9"/>
      <c r="L65" s="237"/>
      <c r="M65" s="46"/>
    </row>
    <row r="66" spans="1:13" s="3" customFormat="1" ht="12.75" hidden="1" thickBot="1">
      <c r="A66" s="46"/>
      <c r="B66" s="6"/>
      <c r="C66" s="7"/>
      <c r="D66" s="8"/>
      <c r="E66" s="9"/>
      <c r="F66" s="226"/>
      <c r="G66" s="46"/>
      <c r="H66" s="26"/>
      <c r="I66" s="7"/>
      <c r="J66" s="8"/>
      <c r="K66" s="9"/>
      <c r="L66" s="237"/>
      <c r="M66" s="46"/>
    </row>
    <row r="67" spans="1:13" s="3" customFormat="1" ht="12.75" hidden="1" thickBot="1">
      <c r="A67" s="46"/>
      <c r="B67" s="6"/>
      <c r="C67" s="7"/>
      <c r="D67" s="8"/>
      <c r="E67" s="9"/>
      <c r="F67" s="226"/>
      <c r="G67" s="46"/>
      <c r="H67" s="26"/>
      <c r="I67" s="7"/>
      <c r="J67" s="8"/>
      <c r="K67" s="9"/>
      <c r="L67" s="237"/>
      <c r="M67" s="46"/>
    </row>
    <row r="68" spans="1:13" s="3" customFormat="1" ht="12.75" hidden="1" thickBot="1">
      <c r="A68" s="46"/>
      <c r="B68" s="6"/>
      <c r="C68" s="7"/>
      <c r="D68" s="8"/>
      <c r="E68" s="9"/>
      <c r="F68" s="226"/>
      <c r="G68" s="46"/>
      <c r="H68" s="26"/>
      <c r="I68" s="7"/>
      <c r="J68" s="7"/>
      <c r="K68" s="9"/>
      <c r="L68" s="237"/>
      <c r="M68" s="46"/>
    </row>
    <row r="69" spans="1:13" s="3" customFormat="1" ht="12.75" hidden="1" thickBot="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15</v>
      </c>
      <c r="G74" s="46"/>
      <c r="H74" s="900"/>
      <c r="I74" s="901"/>
      <c r="J74" s="32"/>
      <c r="K74" s="33" t="s">
        <v>647</v>
      </c>
      <c r="L74" s="34">
        <f>COUNTA(J76:J115)</f>
        <v>29</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2054</v>
      </c>
      <c r="D76" s="84" t="s">
        <v>2055</v>
      </c>
      <c r="E76" s="85" t="s">
        <v>2056</v>
      </c>
      <c r="F76" s="263" t="s">
        <v>378</v>
      </c>
      <c r="G76" s="46"/>
      <c r="H76" s="100" t="s">
        <v>632</v>
      </c>
      <c r="I76" s="83" t="s">
        <v>2862</v>
      </c>
      <c r="J76" s="84" t="s">
        <v>1183</v>
      </c>
      <c r="K76" s="85" t="s">
        <v>932</v>
      </c>
      <c r="L76" s="267" t="s">
        <v>467</v>
      </c>
      <c r="M76" s="46"/>
    </row>
    <row r="77" spans="1:13" s="3" customFormat="1">
      <c r="A77" s="46"/>
      <c r="B77" s="87" t="s">
        <v>633</v>
      </c>
      <c r="C77" s="88" t="s">
        <v>1311</v>
      </c>
      <c r="D77" s="89" t="s">
        <v>2298</v>
      </c>
      <c r="E77" s="90" t="s">
        <v>671</v>
      </c>
      <c r="F77" s="264" t="s">
        <v>379</v>
      </c>
      <c r="G77" s="46"/>
      <c r="H77" s="102" t="s">
        <v>633</v>
      </c>
      <c r="I77" s="88" t="s">
        <v>800</v>
      </c>
      <c r="J77" s="89" t="s">
        <v>1334</v>
      </c>
      <c r="K77" s="90" t="s">
        <v>665</v>
      </c>
      <c r="L77" s="268" t="s">
        <v>2863</v>
      </c>
      <c r="M77" s="46"/>
    </row>
    <row r="78" spans="1:13" s="3" customFormat="1">
      <c r="A78" s="46"/>
      <c r="B78" s="92" t="s">
        <v>634</v>
      </c>
      <c r="C78" s="93" t="s">
        <v>761</v>
      </c>
      <c r="D78" s="94" t="s">
        <v>2058</v>
      </c>
      <c r="E78" s="95" t="s">
        <v>753</v>
      </c>
      <c r="F78" s="265" t="s">
        <v>2858</v>
      </c>
      <c r="G78" s="46"/>
      <c r="H78" s="104" t="s">
        <v>634</v>
      </c>
      <c r="I78" s="93" t="s">
        <v>707</v>
      </c>
      <c r="J78" s="94" t="s">
        <v>2864</v>
      </c>
      <c r="K78" s="95" t="s">
        <v>671</v>
      </c>
      <c r="L78" s="269" t="s">
        <v>2865</v>
      </c>
      <c r="M78" s="46"/>
    </row>
    <row r="79" spans="1:13" s="3" customFormat="1">
      <c r="A79" s="46"/>
      <c r="B79" s="6" t="s">
        <v>635</v>
      </c>
      <c r="C79" s="7" t="s">
        <v>629</v>
      </c>
      <c r="D79" s="8" t="s">
        <v>2642</v>
      </c>
      <c r="E79" s="9" t="s">
        <v>753</v>
      </c>
      <c r="F79" s="266" t="s">
        <v>365</v>
      </c>
      <c r="G79" s="46"/>
      <c r="H79" s="26" t="s">
        <v>635</v>
      </c>
      <c r="I79" s="7" t="s">
        <v>1243</v>
      </c>
      <c r="J79" s="8" t="s">
        <v>1165</v>
      </c>
      <c r="K79" s="9" t="s">
        <v>931</v>
      </c>
      <c r="L79" s="270" t="s">
        <v>1757</v>
      </c>
      <c r="M79" s="46"/>
    </row>
    <row r="80" spans="1:13" s="3" customFormat="1">
      <c r="A80" s="46"/>
      <c r="B80" s="6" t="s">
        <v>636</v>
      </c>
      <c r="C80" s="7" t="s">
        <v>1210</v>
      </c>
      <c r="D80" s="8" t="s">
        <v>1173</v>
      </c>
      <c r="E80" s="9" t="s">
        <v>931</v>
      </c>
      <c r="F80" s="266" t="s">
        <v>2057</v>
      </c>
      <c r="G80" s="46"/>
      <c r="H80" s="26" t="s">
        <v>636</v>
      </c>
      <c r="I80" s="7" t="s">
        <v>669</v>
      </c>
      <c r="J80" s="8" t="s">
        <v>2866</v>
      </c>
      <c r="K80" s="9" t="s">
        <v>753</v>
      </c>
      <c r="L80" s="270" t="s">
        <v>468</v>
      </c>
      <c r="M80" s="46"/>
    </row>
    <row r="81" spans="1:13" s="3" customFormat="1">
      <c r="A81" s="46"/>
      <c r="B81" s="6" t="s">
        <v>637</v>
      </c>
      <c r="C81" s="7" t="s">
        <v>1311</v>
      </c>
      <c r="D81" s="8" t="s">
        <v>18</v>
      </c>
      <c r="E81" s="9" t="s">
        <v>631</v>
      </c>
      <c r="F81" s="266" t="s">
        <v>38</v>
      </c>
      <c r="G81" s="46"/>
      <c r="H81" s="26" t="s">
        <v>637</v>
      </c>
      <c r="I81" s="7" t="s">
        <v>1422</v>
      </c>
      <c r="J81" s="8" t="s">
        <v>1183</v>
      </c>
      <c r="K81" s="9" t="s">
        <v>931</v>
      </c>
      <c r="L81" s="270" t="s">
        <v>408</v>
      </c>
      <c r="M81" s="46"/>
    </row>
    <row r="82" spans="1:13" s="3" customFormat="1">
      <c r="A82" s="46"/>
      <c r="B82" s="6" t="s">
        <v>638</v>
      </c>
      <c r="C82" s="7" t="s">
        <v>698</v>
      </c>
      <c r="D82" s="8" t="s">
        <v>2860</v>
      </c>
      <c r="E82" s="9" t="s">
        <v>753</v>
      </c>
      <c r="F82" s="266" t="s">
        <v>366</v>
      </c>
      <c r="G82" s="46"/>
      <c r="H82" s="26" t="s">
        <v>638</v>
      </c>
      <c r="I82" s="7" t="s">
        <v>2867</v>
      </c>
      <c r="J82" s="8" t="s">
        <v>168</v>
      </c>
      <c r="K82" s="9" t="s">
        <v>932</v>
      </c>
      <c r="L82" s="270" t="s">
        <v>459</v>
      </c>
      <c r="M82" s="46"/>
    </row>
    <row r="83" spans="1:13" s="3" customFormat="1">
      <c r="A83" s="46"/>
      <c r="B83" s="6" t="s">
        <v>639</v>
      </c>
      <c r="C83" s="7" t="s">
        <v>170</v>
      </c>
      <c r="D83" s="8" t="s">
        <v>2677</v>
      </c>
      <c r="E83" s="9" t="s">
        <v>931</v>
      </c>
      <c r="F83" s="266" t="s">
        <v>39</v>
      </c>
      <c r="G83" s="46"/>
      <c r="H83" s="26" t="s">
        <v>639</v>
      </c>
      <c r="I83" s="7" t="s">
        <v>1333</v>
      </c>
      <c r="J83" s="8" t="s">
        <v>994</v>
      </c>
      <c r="K83" s="9" t="s">
        <v>931</v>
      </c>
      <c r="L83" s="270" t="s">
        <v>460</v>
      </c>
      <c r="M83" s="46"/>
    </row>
    <row r="84" spans="1:13" s="3" customFormat="1">
      <c r="A84" s="46"/>
      <c r="B84" s="6" t="s">
        <v>640</v>
      </c>
      <c r="C84" s="7" t="s">
        <v>978</v>
      </c>
      <c r="D84" s="8" t="s">
        <v>691</v>
      </c>
      <c r="E84" s="9" t="s">
        <v>631</v>
      </c>
      <c r="F84" s="266" t="s">
        <v>385</v>
      </c>
      <c r="G84" s="46"/>
      <c r="H84" s="26" t="s">
        <v>640</v>
      </c>
      <c r="I84" s="7" t="s">
        <v>1053</v>
      </c>
      <c r="J84" s="8" t="s">
        <v>998</v>
      </c>
      <c r="K84" s="9" t="s">
        <v>753</v>
      </c>
      <c r="L84" s="270" t="s">
        <v>2868</v>
      </c>
      <c r="M84" s="46"/>
    </row>
    <row r="85" spans="1:13" s="3" customFormat="1">
      <c r="A85" s="46"/>
      <c r="B85" s="6" t="s">
        <v>641</v>
      </c>
      <c r="C85" s="7" t="s">
        <v>1764</v>
      </c>
      <c r="D85" s="8" t="s">
        <v>871</v>
      </c>
      <c r="E85" s="9" t="s">
        <v>931</v>
      </c>
      <c r="F85" s="266" t="s">
        <v>94</v>
      </c>
      <c r="G85" s="46"/>
      <c r="H85" s="26" t="s">
        <v>641</v>
      </c>
      <c r="I85" s="7" t="s">
        <v>1123</v>
      </c>
      <c r="J85" s="8" t="s">
        <v>2837</v>
      </c>
      <c r="K85" s="9" t="s">
        <v>753</v>
      </c>
      <c r="L85" s="270" t="s">
        <v>416</v>
      </c>
      <c r="M85" s="46"/>
    </row>
    <row r="86" spans="1:13" s="3" customFormat="1">
      <c r="A86" s="46"/>
      <c r="B86" s="6" t="s">
        <v>642</v>
      </c>
      <c r="C86" s="7" t="s">
        <v>680</v>
      </c>
      <c r="D86" s="8" t="s">
        <v>811</v>
      </c>
      <c r="E86" s="9" t="s">
        <v>931</v>
      </c>
      <c r="F86" s="266" t="s">
        <v>2359</v>
      </c>
      <c r="G86" s="46"/>
      <c r="H86" s="26" t="s">
        <v>642</v>
      </c>
      <c r="I86" s="7" t="s">
        <v>1422</v>
      </c>
      <c r="J86" s="8" t="s">
        <v>2869</v>
      </c>
      <c r="K86" s="9" t="s">
        <v>753</v>
      </c>
      <c r="L86" s="270" t="s">
        <v>2870</v>
      </c>
      <c r="M86" s="46"/>
    </row>
    <row r="87" spans="1:13" s="3" customFormat="1">
      <c r="A87" s="46"/>
      <c r="B87" s="6" t="s">
        <v>643</v>
      </c>
      <c r="C87" s="7" t="s">
        <v>1169</v>
      </c>
      <c r="D87" s="8" t="s">
        <v>1741</v>
      </c>
      <c r="E87" s="9" t="s">
        <v>671</v>
      </c>
      <c r="F87" s="266" t="s">
        <v>387</v>
      </c>
      <c r="G87" s="46"/>
      <c r="H87" s="26" t="s">
        <v>643</v>
      </c>
      <c r="I87" s="7" t="s">
        <v>1422</v>
      </c>
      <c r="J87" s="8" t="s">
        <v>797</v>
      </c>
      <c r="K87" s="9" t="s">
        <v>631</v>
      </c>
      <c r="L87" s="270" t="s">
        <v>481</v>
      </c>
      <c r="M87" s="46"/>
    </row>
    <row r="88" spans="1:13" s="3" customFormat="1">
      <c r="A88" s="46"/>
      <c r="B88" s="6" t="s">
        <v>644</v>
      </c>
      <c r="C88" s="7" t="s">
        <v>920</v>
      </c>
      <c r="D88" s="8" t="s">
        <v>2861</v>
      </c>
      <c r="E88" s="9" t="s">
        <v>753</v>
      </c>
      <c r="F88" s="266" t="s">
        <v>352</v>
      </c>
      <c r="G88" s="46"/>
      <c r="H88" s="26" t="s">
        <v>644</v>
      </c>
      <c r="I88" s="7" t="s">
        <v>818</v>
      </c>
      <c r="J88" s="8" t="s">
        <v>2671</v>
      </c>
      <c r="K88" s="9" t="s">
        <v>753</v>
      </c>
      <c r="L88" s="270" t="s">
        <v>131</v>
      </c>
      <c r="M88" s="46"/>
    </row>
    <row r="89" spans="1:13" s="3" customFormat="1">
      <c r="A89" s="46"/>
      <c r="B89" s="6" t="s">
        <v>645</v>
      </c>
      <c r="C89" s="7" t="s">
        <v>1087</v>
      </c>
      <c r="D89" s="8" t="s">
        <v>871</v>
      </c>
      <c r="E89" s="9" t="s">
        <v>931</v>
      </c>
      <c r="F89" s="266" t="s">
        <v>368</v>
      </c>
      <c r="G89" s="46"/>
      <c r="H89" s="26" t="s">
        <v>645</v>
      </c>
      <c r="I89" s="7" t="s">
        <v>984</v>
      </c>
      <c r="J89" s="8" t="s">
        <v>23</v>
      </c>
      <c r="K89" s="9" t="s">
        <v>631</v>
      </c>
      <c r="L89" s="270" t="s">
        <v>231</v>
      </c>
      <c r="M89" s="46"/>
    </row>
    <row r="90" spans="1:13" s="3" customFormat="1">
      <c r="A90" s="46"/>
      <c r="B90" s="6" t="s">
        <v>648</v>
      </c>
      <c r="C90" s="7" t="s">
        <v>629</v>
      </c>
      <c r="D90" s="8" t="s">
        <v>1731</v>
      </c>
      <c r="E90" s="9" t="s">
        <v>631</v>
      </c>
      <c r="F90" s="266" t="s">
        <v>2362</v>
      </c>
      <c r="G90" s="46"/>
      <c r="H90" s="26" t="s">
        <v>648</v>
      </c>
      <c r="I90" s="7" t="s">
        <v>1060</v>
      </c>
      <c r="J90" s="8" t="s">
        <v>2064</v>
      </c>
      <c r="K90" s="9" t="s">
        <v>753</v>
      </c>
      <c r="L90" s="270" t="s">
        <v>466</v>
      </c>
      <c r="M90" s="46"/>
    </row>
    <row r="91" spans="1:13" s="3" customFormat="1">
      <c r="A91" s="46"/>
      <c r="B91" s="6"/>
      <c r="C91" s="7"/>
      <c r="D91" s="8"/>
      <c r="E91" s="9"/>
      <c r="F91" s="266"/>
      <c r="G91" s="46"/>
      <c r="H91" s="26" t="s">
        <v>649</v>
      </c>
      <c r="I91" s="7" t="s">
        <v>742</v>
      </c>
      <c r="J91" s="8" t="s">
        <v>2871</v>
      </c>
      <c r="K91" s="9" t="s">
        <v>753</v>
      </c>
      <c r="L91" s="270" t="s">
        <v>425</v>
      </c>
      <c r="M91" s="46"/>
    </row>
    <row r="92" spans="1:13" s="3" customFormat="1">
      <c r="A92" s="46"/>
      <c r="B92" s="6"/>
      <c r="C92" s="7"/>
      <c r="D92" s="8"/>
      <c r="E92" s="9"/>
      <c r="F92" s="266"/>
      <c r="G92" s="46"/>
      <c r="H92" s="26" t="s">
        <v>650</v>
      </c>
      <c r="I92" s="7" t="s">
        <v>963</v>
      </c>
      <c r="J92" s="8" t="s">
        <v>2507</v>
      </c>
      <c r="K92" s="9" t="s">
        <v>753</v>
      </c>
      <c r="L92" s="270" t="s">
        <v>1769</v>
      </c>
      <c r="M92" s="46"/>
    </row>
    <row r="93" spans="1:13" s="3" customFormat="1">
      <c r="A93" s="46"/>
      <c r="B93" s="6"/>
      <c r="C93" s="7"/>
      <c r="D93" s="8"/>
      <c r="E93" s="9"/>
      <c r="F93" s="266"/>
      <c r="G93" s="46"/>
      <c r="H93" s="26" t="s">
        <v>651</v>
      </c>
      <c r="I93" s="7" t="s">
        <v>2065</v>
      </c>
      <c r="J93" s="8" t="s">
        <v>2066</v>
      </c>
      <c r="K93" s="9" t="s">
        <v>631</v>
      </c>
      <c r="L93" s="270" t="s">
        <v>2468</v>
      </c>
      <c r="M93" s="46"/>
    </row>
    <row r="94" spans="1:13" s="3" customFormat="1">
      <c r="A94" s="46"/>
      <c r="B94" s="6"/>
      <c r="C94" s="7"/>
      <c r="D94" s="8"/>
      <c r="E94" s="9"/>
      <c r="F94" s="266"/>
      <c r="G94" s="46"/>
      <c r="H94" s="26" t="s">
        <v>652</v>
      </c>
      <c r="I94" s="7" t="s">
        <v>707</v>
      </c>
      <c r="J94" s="8" t="s">
        <v>814</v>
      </c>
      <c r="K94" s="9" t="s">
        <v>631</v>
      </c>
      <c r="L94" s="270" t="s">
        <v>484</v>
      </c>
      <c r="M94" s="46"/>
    </row>
    <row r="95" spans="1:13" s="3" customFormat="1">
      <c r="A95" s="46"/>
      <c r="B95" s="6"/>
      <c r="C95" s="7"/>
      <c r="D95" s="8"/>
      <c r="E95" s="9"/>
      <c r="F95" s="266"/>
      <c r="G95" s="46"/>
      <c r="H95" s="26" t="s">
        <v>653</v>
      </c>
      <c r="I95" s="7" t="s">
        <v>1422</v>
      </c>
      <c r="J95" s="8" t="s">
        <v>25</v>
      </c>
      <c r="K95" s="9" t="s">
        <v>631</v>
      </c>
      <c r="L95" s="270" t="s">
        <v>2872</v>
      </c>
      <c r="M95" s="46"/>
    </row>
    <row r="96" spans="1:13" s="3" customFormat="1">
      <c r="A96" s="46"/>
      <c r="B96" s="6"/>
      <c r="C96" s="7"/>
      <c r="D96" s="8"/>
      <c r="E96" s="9"/>
      <c r="F96" s="266"/>
      <c r="G96" s="46"/>
      <c r="H96" s="26" t="s">
        <v>901</v>
      </c>
      <c r="I96" s="7" t="s">
        <v>2873</v>
      </c>
      <c r="J96" s="8" t="s">
        <v>2874</v>
      </c>
      <c r="K96" s="9" t="s">
        <v>753</v>
      </c>
      <c r="L96" s="270" t="s">
        <v>137</v>
      </c>
      <c r="M96" s="46"/>
    </row>
    <row r="97" spans="1:13" s="3" customFormat="1">
      <c r="A97" s="46"/>
      <c r="B97" s="6"/>
      <c r="C97" s="7"/>
      <c r="D97" s="8"/>
      <c r="E97" s="9"/>
      <c r="F97" s="266"/>
      <c r="G97" s="46"/>
      <c r="H97" s="26" t="s">
        <v>902</v>
      </c>
      <c r="I97" s="7" t="s">
        <v>798</v>
      </c>
      <c r="J97" s="8" t="s">
        <v>2875</v>
      </c>
      <c r="K97" s="9" t="s">
        <v>753</v>
      </c>
      <c r="L97" s="270" t="s">
        <v>2876</v>
      </c>
      <c r="M97" s="46"/>
    </row>
    <row r="98" spans="1:13" s="3" customFormat="1">
      <c r="A98" s="46"/>
      <c r="B98" s="6"/>
      <c r="C98" s="7"/>
      <c r="D98" s="8"/>
      <c r="E98" s="9"/>
      <c r="F98" s="266"/>
      <c r="G98" s="46"/>
      <c r="H98" s="26" t="s">
        <v>903</v>
      </c>
      <c r="I98" s="7" t="s">
        <v>984</v>
      </c>
      <c r="J98" s="8" t="s">
        <v>2877</v>
      </c>
      <c r="K98" s="9" t="s">
        <v>2878</v>
      </c>
      <c r="L98" s="270" t="s">
        <v>491</v>
      </c>
      <c r="M98" s="46"/>
    </row>
    <row r="99" spans="1:13" s="3" customFormat="1">
      <c r="A99" s="46"/>
      <c r="B99" s="6"/>
      <c r="C99" s="7"/>
      <c r="D99" s="8"/>
      <c r="E99" s="9"/>
      <c r="F99" s="266"/>
      <c r="G99" s="46"/>
      <c r="H99" s="26" t="s">
        <v>904</v>
      </c>
      <c r="I99" s="7" t="s">
        <v>1117</v>
      </c>
      <c r="J99" s="8" t="s">
        <v>797</v>
      </c>
      <c r="K99" s="9" t="s">
        <v>631</v>
      </c>
      <c r="L99" s="270" t="s">
        <v>477</v>
      </c>
      <c r="M99" s="46"/>
    </row>
    <row r="100" spans="1:13" s="3" customFormat="1">
      <c r="A100" s="46"/>
      <c r="B100" s="6"/>
      <c r="C100" s="7"/>
      <c r="D100" s="8"/>
      <c r="E100" s="9"/>
      <c r="F100" s="266"/>
      <c r="G100" s="46"/>
      <c r="H100" s="26" t="s">
        <v>905</v>
      </c>
      <c r="I100" s="7" t="s">
        <v>1124</v>
      </c>
      <c r="J100" s="8" t="s">
        <v>2651</v>
      </c>
      <c r="K100" s="9" t="s">
        <v>631</v>
      </c>
      <c r="L100" s="270" t="s">
        <v>2703</v>
      </c>
      <c r="M100" s="46"/>
    </row>
    <row r="101" spans="1:13" s="3" customFormat="1">
      <c r="A101" s="46"/>
      <c r="B101" s="6"/>
      <c r="C101" s="7"/>
      <c r="D101" s="8"/>
      <c r="E101" s="9"/>
      <c r="F101" s="266"/>
      <c r="G101" s="46"/>
      <c r="H101" s="26" t="s">
        <v>1126</v>
      </c>
      <c r="I101" s="7" t="s">
        <v>1060</v>
      </c>
      <c r="J101" s="8" t="s">
        <v>852</v>
      </c>
      <c r="K101" s="9" t="s">
        <v>631</v>
      </c>
      <c r="L101" s="270" t="s">
        <v>224</v>
      </c>
      <c r="M101" s="46"/>
    </row>
    <row r="102" spans="1:13" s="3" customFormat="1">
      <c r="A102" s="46"/>
      <c r="B102" s="6"/>
      <c r="C102" s="7"/>
      <c r="D102" s="8"/>
      <c r="E102" s="9"/>
      <c r="F102" s="266"/>
      <c r="G102" s="46"/>
      <c r="H102" s="26" t="s">
        <v>1127</v>
      </c>
      <c r="I102" s="7" t="s">
        <v>731</v>
      </c>
      <c r="J102" s="8" t="s">
        <v>784</v>
      </c>
      <c r="K102" s="9" t="s">
        <v>631</v>
      </c>
      <c r="L102" s="270" t="s">
        <v>2101</v>
      </c>
      <c r="M102" s="46"/>
    </row>
    <row r="103" spans="1:13" s="3" customFormat="1">
      <c r="A103" s="46"/>
      <c r="B103" s="6"/>
      <c r="C103" s="7"/>
      <c r="D103" s="8"/>
      <c r="E103" s="9"/>
      <c r="F103" s="266"/>
      <c r="G103" s="46"/>
      <c r="H103" s="26" t="s">
        <v>1128</v>
      </c>
      <c r="I103" s="7" t="s">
        <v>666</v>
      </c>
      <c r="J103" s="8" t="s">
        <v>672</v>
      </c>
      <c r="K103" s="9" t="s">
        <v>631</v>
      </c>
      <c r="L103" s="270" t="s">
        <v>1782</v>
      </c>
      <c r="M103" s="46"/>
    </row>
    <row r="104" spans="1:13" s="3" customFormat="1" ht="12.75" thickBot="1">
      <c r="A104" s="46"/>
      <c r="B104" s="6"/>
      <c r="C104" s="7"/>
      <c r="D104" s="8"/>
      <c r="E104" s="9"/>
      <c r="F104" s="266"/>
      <c r="G104" s="46"/>
      <c r="H104" s="26" t="s">
        <v>1129</v>
      </c>
      <c r="I104" s="7" t="s">
        <v>818</v>
      </c>
      <c r="J104" s="8" t="s">
        <v>1006</v>
      </c>
      <c r="K104" s="9" t="s">
        <v>631</v>
      </c>
      <c r="L104" s="270" t="s">
        <v>2879</v>
      </c>
      <c r="M104" s="46"/>
    </row>
    <row r="105" spans="1:13" s="3" customFormat="1" hidden="1">
      <c r="A105" s="46"/>
      <c r="B105" s="6"/>
      <c r="C105" s="7"/>
      <c r="D105" s="8"/>
      <c r="E105" s="9"/>
      <c r="F105" s="266"/>
      <c r="G105" s="46"/>
      <c r="H105" s="26"/>
      <c r="I105" s="7"/>
      <c r="J105" s="8"/>
      <c r="K105" s="9"/>
      <c r="L105" s="270"/>
      <c r="M105" s="46"/>
    </row>
    <row r="106" spans="1:13" s="3" customFormat="1" hidden="1">
      <c r="A106" s="46"/>
      <c r="B106" s="6"/>
      <c r="C106" s="7"/>
      <c r="D106" s="8"/>
      <c r="E106" s="9"/>
      <c r="F106" s="266"/>
      <c r="G106" s="46"/>
      <c r="H106" s="26"/>
      <c r="I106" s="7"/>
      <c r="J106" s="8"/>
      <c r="K106" s="9"/>
      <c r="L106" s="270"/>
      <c r="M106" s="46"/>
    </row>
    <row r="107" spans="1:13" s="3" customFormat="1" hidden="1">
      <c r="A107" s="46"/>
      <c r="B107" s="6"/>
      <c r="C107" s="7"/>
      <c r="D107" s="8"/>
      <c r="E107" s="9"/>
      <c r="F107" s="266"/>
      <c r="G107" s="46"/>
      <c r="H107" s="26"/>
      <c r="I107" s="7"/>
      <c r="J107" s="8"/>
      <c r="K107" s="9"/>
      <c r="L107" s="270"/>
      <c r="M107" s="46"/>
    </row>
    <row r="108" spans="1:13" s="3" customFormat="1" hidden="1">
      <c r="A108" s="46"/>
      <c r="B108" s="6"/>
      <c r="C108" s="7"/>
      <c r="D108" s="8"/>
      <c r="E108" s="9"/>
      <c r="F108" s="266"/>
      <c r="G108" s="46"/>
      <c r="H108" s="26"/>
      <c r="I108" s="7"/>
      <c r="J108" s="8"/>
      <c r="K108" s="9"/>
      <c r="L108" s="270"/>
      <c r="M108" s="46"/>
    </row>
    <row r="109" spans="1:13" s="3" customFormat="1" hidden="1">
      <c r="A109" s="46"/>
      <c r="B109" s="6"/>
      <c r="C109" s="7"/>
      <c r="D109" s="8"/>
      <c r="E109" s="9"/>
      <c r="F109" s="266"/>
      <c r="G109" s="46"/>
      <c r="H109" s="26"/>
      <c r="I109" s="7"/>
      <c r="J109" s="8"/>
      <c r="K109" s="9"/>
      <c r="L109" s="270"/>
      <c r="M109" s="46"/>
    </row>
    <row r="110" spans="1:13" s="3" customFormat="1" hidden="1">
      <c r="A110" s="46"/>
      <c r="B110" s="6"/>
      <c r="C110" s="7"/>
      <c r="D110" s="8"/>
      <c r="E110" s="9"/>
      <c r="F110" s="266"/>
      <c r="G110" s="46"/>
      <c r="H110" s="26"/>
      <c r="I110" s="7"/>
      <c r="J110" s="333"/>
      <c r="K110" s="9"/>
      <c r="L110" s="270"/>
      <c r="M110" s="46"/>
    </row>
    <row r="111" spans="1:13" s="3" customFormat="1" hidden="1">
      <c r="A111" s="46"/>
      <c r="B111" s="6"/>
      <c r="C111" s="7"/>
      <c r="D111" s="8"/>
      <c r="E111" s="9"/>
      <c r="F111" s="266"/>
      <c r="G111" s="46"/>
      <c r="H111" s="26"/>
      <c r="I111" s="7"/>
      <c r="J111" s="333"/>
      <c r="K111" s="9"/>
      <c r="L111" s="270"/>
      <c r="M111" s="46"/>
    </row>
    <row r="112" spans="1:13" s="3" customFormat="1" hidden="1">
      <c r="A112" s="46"/>
      <c r="B112" s="6"/>
      <c r="C112" s="7"/>
      <c r="D112" s="8"/>
      <c r="E112" s="9"/>
      <c r="F112" s="226"/>
      <c r="G112" s="46"/>
      <c r="H112" s="26"/>
      <c r="I112" s="7"/>
      <c r="J112" s="7"/>
      <c r="K112" s="9"/>
      <c r="L112" s="237"/>
      <c r="M112" s="46"/>
    </row>
    <row r="113" spans="1:13" s="3" customFormat="1" hidden="1">
      <c r="A113" s="46"/>
      <c r="B113" s="6"/>
      <c r="C113" s="7"/>
      <c r="D113" s="8"/>
      <c r="E113" s="9"/>
      <c r="F113" s="226"/>
      <c r="G113" s="46"/>
      <c r="H113" s="26"/>
      <c r="I113" s="7"/>
      <c r="J113" s="7"/>
      <c r="K113" s="9"/>
      <c r="L113" s="237"/>
      <c r="M113" s="46"/>
    </row>
    <row r="114" spans="1:13" s="3" customFormat="1" hidden="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COUNTA(D121:D159)</f>
        <v>23</v>
      </c>
      <c r="G119" s="46"/>
      <c r="H119" s="900"/>
      <c r="I119" s="901"/>
      <c r="J119" s="32"/>
      <c r="K119" s="33" t="s">
        <v>647</v>
      </c>
      <c r="L119" s="34">
        <f>COUNTA(J121:J159)</f>
        <v>30</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969</v>
      </c>
      <c r="D121" s="84" t="s">
        <v>2880</v>
      </c>
      <c r="E121" s="85" t="s">
        <v>663</v>
      </c>
      <c r="F121" s="263" t="s">
        <v>401</v>
      </c>
      <c r="G121" s="46"/>
      <c r="H121" s="100" t="s">
        <v>632</v>
      </c>
      <c r="I121" s="83" t="s">
        <v>708</v>
      </c>
      <c r="J121" s="84" t="s">
        <v>2892</v>
      </c>
      <c r="K121" s="85" t="s">
        <v>311</v>
      </c>
      <c r="L121" s="267" t="s">
        <v>404</v>
      </c>
      <c r="M121" s="46"/>
    </row>
    <row r="122" spans="1:13" s="3" customFormat="1">
      <c r="A122" s="46"/>
      <c r="B122" s="87" t="s">
        <v>633</v>
      </c>
      <c r="C122" s="88" t="s">
        <v>2326</v>
      </c>
      <c r="D122" s="89" t="s">
        <v>2881</v>
      </c>
      <c r="E122" s="90" t="s">
        <v>671</v>
      </c>
      <c r="F122" s="264" t="s">
        <v>440</v>
      </c>
      <c r="G122" s="46"/>
      <c r="H122" s="102" t="s">
        <v>633</v>
      </c>
      <c r="I122" s="88" t="s">
        <v>710</v>
      </c>
      <c r="J122" s="89" t="s">
        <v>2689</v>
      </c>
      <c r="K122" s="90" t="s">
        <v>753</v>
      </c>
      <c r="L122" s="268" t="s">
        <v>468</v>
      </c>
      <c r="M122" s="46"/>
    </row>
    <row r="123" spans="1:13" s="3" customFormat="1">
      <c r="A123" s="46"/>
      <c r="B123" s="92" t="s">
        <v>634</v>
      </c>
      <c r="C123" s="93" t="s">
        <v>978</v>
      </c>
      <c r="D123" s="94" t="s">
        <v>2657</v>
      </c>
      <c r="E123" s="95" t="s">
        <v>753</v>
      </c>
      <c r="F123" s="265" t="s">
        <v>446</v>
      </c>
      <c r="G123" s="46"/>
      <c r="H123" s="104" t="s">
        <v>634</v>
      </c>
      <c r="I123" s="93" t="s">
        <v>812</v>
      </c>
      <c r="J123" s="94" t="s">
        <v>1173</v>
      </c>
      <c r="K123" s="95" t="s">
        <v>931</v>
      </c>
      <c r="L123" s="269" t="s">
        <v>157</v>
      </c>
      <c r="M123" s="46"/>
    </row>
    <row r="124" spans="1:13" s="3" customFormat="1">
      <c r="A124" s="46"/>
      <c r="B124" s="6" t="s">
        <v>635</v>
      </c>
      <c r="C124" s="7" t="s">
        <v>629</v>
      </c>
      <c r="D124" s="8" t="s">
        <v>2657</v>
      </c>
      <c r="E124" s="9" t="s">
        <v>753</v>
      </c>
      <c r="F124" s="266" t="s">
        <v>1757</v>
      </c>
      <c r="G124" s="46"/>
      <c r="H124" s="26" t="s">
        <v>635</v>
      </c>
      <c r="I124" s="7" t="s">
        <v>1771</v>
      </c>
      <c r="J124" s="8" t="s">
        <v>168</v>
      </c>
      <c r="K124" s="9" t="s">
        <v>932</v>
      </c>
      <c r="L124" s="270" t="s">
        <v>411</v>
      </c>
      <c r="M124" s="46"/>
    </row>
    <row r="125" spans="1:13" s="3" customFormat="1">
      <c r="A125" s="46"/>
      <c r="B125" s="6" t="s">
        <v>636</v>
      </c>
      <c r="C125" s="7" t="s">
        <v>690</v>
      </c>
      <c r="D125" s="8" t="s">
        <v>764</v>
      </c>
      <c r="E125" s="9" t="s">
        <v>631</v>
      </c>
      <c r="F125" s="266" t="s">
        <v>2882</v>
      </c>
      <c r="G125" s="46"/>
      <c r="H125" s="26" t="s">
        <v>636</v>
      </c>
      <c r="I125" s="7" t="s">
        <v>793</v>
      </c>
      <c r="J125" s="8" t="s">
        <v>838</v>
      </c>
      <c r="K125" s="9" t="s">
        <v>659</v>
      </c>
      <c r="L125" s="270" t="s">
        <v>460</v>
      </c>
      <c r="M125" s="46"/>
    </row>
    <row r="126" spans="1:13" s="3" customFormat="1">
      <c r="A126" s="46"/>
      <c r="B126" s="6" t="s">
        <v>637</v>
      </c>
      <c r="C126" s="7" t="s">
        <v>2883</v>
      </c>
      <c r="D126" s="8" t="s">
        <v>2884</v>
      </c>
      <c r="E126" s="9" t="s">
        <v>753</v>
      </c>
      <c r="F126" s="266" t="s">
        <v>447</v>
      </c>
      <c r="G126" s="46"/>
      <c r="H126" s="26" t="s">
        <v>637</v>
      </c>
      <c r="I126" s="7" t="s">
        <v>708</v>
      </c>
      <c r="J126" s="8" t="s">
        <v>2893</v>
      </c>
      <c r="K126" s="9" t="s">
        <v>598</v>
      </c>
      <c r="L126" s="270" t="s">
        <v>416</v>
      </c>
      <c r="M126" s="46"/>
    </row>
    <row r="127" spans="1:13" s="3" customFormat="1">
      <c r="A127" s="46"/>
      <c r="B127" s="6" t="s">
        <v>638</v>
      </c>
      <c r="C127" s="7" t="s">
        <v>1098</v>
      </c>
      <c r="D127" s="8" t="s">
        <v>2661</v>
      </c>
      <c r="E127" s="9" t="s">
        <v>753</v>
      </c>
      <c r="F127" s="266" t="s">
        <v>468</v>
      </c>
      <c r="G127" s="46"/>
      <c r="H127" s="26" t="s">
        <v>638</v>
      </c>
      <c r="I127" s="7" t="s">
        <v>793</v>
      </c>
      <c r="J127" s="8" t="s">
        <v>1747</v>
      </c>
      <c r="K127" s="9" t="s">
        <v>753</v>
      </c>
      <c r="L127" s="270" t="s">
        <v>417</v>
      </c>
      <c r="M127" s="46"/>
    </row>
    <row r="128" spans="1:13" s="3" customFormat="1">
      <c r="A128" s="46"/>
      <c r="B128" s="6" t="s">
        <v>639</v>
      </c>
      <c r="C128" s="7" t="s">
        <v>1311</v>
      </c>
      <c r="D128" s="8" t="s">
        <v>2678</v>
      </c>
      <c r="E128" s="54" t="s">
        <v>931</v>
      </c>
      <c r="F128" s="266" t="s">
        <v>2885</v>
      </c>
      <c r="G128" s="46"/>
      <c r="H128" s="26" t="s">
        <v>639</v>
      </c>
      <c r="I128" s="7" t="s">
        <v>1631</v>
      </c>
      <c r="J128" s="8" t="s">
        <v>2894</v>
      </c>
      <c r="K128" s="9" t="s">
        <v>753</v>
      </c>
      <c r="L128" s="270" t="s">
        <v>481</v>
      </c>
      <c r="M128" s="46"/>
    </row>
    <row r="129" spans="1:13" s="3" customFormat="1">
      <c r="A129" s="46"/>
      <c r="B129" s="6" t="s">
        <v>640</v>
      </c>
      <c r="C129" s="7" t="s">
        <v>692</v>
      </c>
      <c r="D129" s="8" t="s">
        <v>2677</v>
      </c>
      <c r="E129" s="54" t="s">
        <v>931</v>
      </c>
      <c r="F129" s="266" t="s">
        <v>2886</v>
      </c>
      <c r="G129" s="46"/>
      <c r="H129" s="26" t="s">
        <v>640</v>
      </c>
      <c r="I129" s="7" t="s">
        <v>669</v>
      </c>
      <c r="J129" s="8" t="s">
        <v>2080</v>
      </c>
      <c r="K129" s="9" t="s">
        <v>753</v>
      </c>
      <c r="L129" s="270" t="s">
        <v>462</v>
      </c>
      <c r="M129" s="46"/>
    </row>
    <row r="130" spans="1:13" s="3" customFormat="1">
      <c r="A130" s="46"/>
      <c r="B130" s="6" t="s">
        <v>641</v>
      </c>
      <c r="C130" s="7" t="s">
        <v>2887</v>
      </c>
      <c r="D130" s="8" t="s">
        <v>2888</v>
      </c>
      <c r="E130" s="54" t="s">
        <v>931</v>
      </c>
      <c r="F130" s="266" t="s">
        <v>449</v>
      </c>
      <c r="G130" s="46"/>
      <c r="H130" s="26" t="s">
        <v>641</v>
      </c>
      <c r="I130" s="7" t="s">
        <v>426</v>
      </c>
      <c r="J130" s="8" t="s">
        <v>200</v>
      </c>
      <c r="K130" s="9" t="s">
        <v>931</v>
      </c>
      <c r="L130" s="270" t="s">
        <v>191</v>
      </c>
      <c r="M130" s="46"/>
    </row>
    <row r="131" spans="1:13" s="3" customFormat="1">
      <c r="A131" s="46"/>
      <c r="B131" s="6" t="s">
        <v>642</v>
      </c>
      <c r="C131" s="7" t="s">
        <v>755</v>
      </c>
      <c r="D131" s="8" t="s">
        <v>2889</v>
      </c>
      <c r="E131" s="9" t="s">
        <v>753</v>
      </c>
      <c r="F131" s="266" t="s">
        <v>157</v>
      </c>
      <c r="G131" s="46"/>
      <c r="H131" s="26" t="s">
        <v>642</v>
      </c>
      <c r="I131" s="7" t="s">
        <v>1068</v>
      </c>
      <c r="J131" s="8" t="s">
        <v>2895</v>
      </c>
      <c r="K131" s="9" t="s">
        <v>753</v>
      </c>
      <c r="L131" s="270" t="s">
        <v>421</v>
      </c>
      <c r="M131" s="46"/>
    </row>
    <row r="132" spans="1:13" s="3" customFormat="1">
      <c r="A132" s="46"/>
      <c r="B132" s="6" t="s">
        <v>643</v>
      </c>
      <c r="C132" s="7" t="s">
        <v>2883</v>
      </c>
      <c r="D132" s="8" t="s">
        <v>2890</v>
      </c>
      <c r="E132" s="9" t="s">
        <v>663</v>
      </c>
      <c r="F132" s="266" t="s">
        <v>454</v>
      </c>
      <c r="G132" s="46"/>
      <c r="H132" s="26" t="s">
        <v>643</v>
      </c>
      <c r="I132" s="7" t="s">
        <v>1117</v>
      </c>
      <c r="J132" s="8" t="s">
        <v>2896</v>
      </c>
      <c r="K132" s="9" t="s">
        <v>932</v>
      </c>
      <c r="L132" s="270" t="s">
        <v>131</v>
      </c>
      <c r="M132" s="46"/>
    </row>
    <row r="133" spans="1:13" s="3" customFormat="1">
      <c r="A133" s="46"/>
      <c r="B133" s="6" t="s">
        <v>644</v>
      </c>
      <c r="C133" s="7" t="s">
        <v>698</v>
      </c>
      <c r="D133" s="8" t="s">
        <v>2074</v>
      </c>
      <c r="E133" s="9" t="s">
        <v>753</v>
      </c>
      <c r="F133" s="266" t="s">
        <v>409</v>
      </c>
      <c r="G133" s="46"/>
      <c r="H133" s="26" t="s">
        <v>644</v>
      </c>
      <c r="I133" s="7" t="s">
        <v>710</v>
      </c>
      <c r="J133" s="8" t="s">
        <v>2897</v>
      </c>
      <c r="K133" s="9" t="s">
        <v>753</v>
      </c>
      <c r="L133" s="270" t="s">
        <v>199</v>
      </c>
      <c r="M133" s="46"/>
    </row>
    <row r="134" spans="1:13" s="3" customFormat="1">
      <c r="A134" s="46"/>
      <c r="B134" s="6" t="s">
        <v>645</v>
      </c>
      <c r="C134" s="7" t="s">
        <v>661</v>
      </c>
      <c r="D134" s="8" t="s">
        <v>114</v>
      </c>
      <c r="E134" s="9" t="s">
        <v>931</v>
      </c>
      <c r="F134" s="266" t="s">
        <v>459</v>
      </c>
      <c r="G134" s="46"/>
      <c r="H134" s="26" t="s">
        <v>645</v>
      </c>
      <c r="I134" s="7" t="s">
        <v>1775</v>
      </c>
      <c r="J134" s="8" t="s">
        <v>1173</v>
      </c>
      <c r="K134" s="9" t="s">
        <v>931</v>
      </c>
      <c r="L134" s="270" t="s">
        <v>425</v>
      </c>
      <c r="M134" s="46"/>
    </row>
    <row r="135" spans="1:13" s="3" customFormat="1">
      <c r="A135" s="46"/>
      <c r="B135" s="6" t="s">
        <v>648</v>
      </c>
      <c r="C135" s="7" t="s">
        <v>1210</v>
      </c>
      <c r="D135" s="8" t="s">
        <v>2662</v>
      </c>
      <c r="E135" s="54" t="s">
        <v>931</v>
      </c>
      <c r="F135" s="266" t="s">
        <v>418</v>
      </c>
      <c r="G135" s="46"/>
      <c r="H135" s="26" t="s">
        <v>648</v>
      </c>
      <c r="I135" s="7" t="s">
        <v>1116</v>
      </c>
      <c r="J135" s="8" t="s">
        <v>814</v>
      </c>
      <c r="K135" s="9" t="s">
        <v>659</v>
      </c>
      <c r="L135" s="270" t="s">
        <v>1769</v>
      </c>
      <c r="M135" s="46"/>
    </row>
    <row r="136" spans="1:13" s="3" customFormat="1">
      <c r="A136" s="46"/>
      <c r="B136" s="6" t="s">
        <v>649</v>
      </c>
      <c r="C136" s="7" t="s">
        <v>1259</v>
      </c>
      <c r="D136" s="8" t="s">
        <v>1125</v>
      </c>
      <c r="E136" s="54" t="s">
        <v>931</v>
      </c>
      <c r="F136" s="266" t="s">
        <v>481</v>
      </c>
      <c r="G136" s="46"/>
      <c r="H136" s="26" t="s">
        <v>649</v>
      </c>
      <c r="I136" s="7" t="s">
        <v>710</v>
      </c>
      <c r="J136" s="8" t="s">
        <v>344</v>
      </c>
      <c r="K136" s="9" t="s">
        <v>668</v>
      </c>
      <c r="L136" s="270" t="s">
        <v>2697</v>
      </c>
      <c r="M136" s="46"/>
    </row>
    <row r="137" spans="1:13" s="3" customFormat="1">
      <c r="A137" s="46"/>
      <c r="B137" s="6" t="s">
        <v>650</v>
      </c>
      <c r="C137" s="7" t="s">
        <v>1259</v>
      </c>
      <c r="D137" s="8" t="s">
        <v>2092</v>
      </c>
      <c r="E137" s="54" t="s">
        <v>931</v>
      </c>
      <c r="F137" s="266" t="s">
        <v>462</v>
      </c>
      <c r="G137" s="46"/>
      <c r="H137" s="26" t="s">
        <v>650</v>
      </c>
      <c r="I137" s="7" t="s">
        <v>669</v>
      </c>
      <c r="J137" s="8" t="s">
        <v>340</v>
      </c>
      <c r="K137" s="9" t="s">
        <v>753</v>
      </c>
      <c r="L137" s="270" t="s">
        <v>134</v>
      </c>
      <c r="M137" s="46"/>
    </row>
    <row r="138" spans="1:13" s="3" customFormat="1">
      <c r="A138" s="46"/>
      <c r="B138" s="6" t="s">
        <v>651</v>
      </c>
      <c r="C138" s="7" t="s">
        <v>629</v>
      </c>
      <c r="D138" s="8" t="s">
        <v>2658</v>
      </c>
      <c r="E138" s="9" t="s">
        <v>753</v>
      </c>
      <c r="F138" s="266" t="s">
        <v>472</v>
      </c>
      <c r="G138" s="46"/>
      <c r="H138" s="26" t="s">
        <v>651</v>
      </c>
      <c r="I138" s="7" t="s">
        <v>742</v>
      </c>
      <c r="J138" s="8" t="s">
        <v>2667</v>
      </c>
      <c r="K138" s="9" t="s">
        <v>753</v>
      </c>
      <c r="L138" s="270" t="s">
        <v>2672</v>
      </c>
      <c r="M138" s="46"/>
    </row>
    <row r="139" spans="1:13" s="3" customFormat="1">
      <c r="A139" s="46"/>
      <c r="B139" s="6" t="s">
        <v>652</v>
      </c>
      <c r="C139" s="7" t="s">
        <v>830</v>
      </c>
      <c r="D139" s="8" t="s">
        <v>1198</v>
      </c>
      <c r="E139" s="54" t="s">
        <v>931</v>
      </c>
      <c r="F139" s="266" t="s">
        <v>427</v>
      </c>
      <c r="G139" s="46"/>
      <c r="H139" s="26" t="s">
        <v>652</v>
      </c>
      <c r="I139" s="7" t="s">
        <v>1346</v>
      </c>
      <c r="J139" s="8" t="s">
        <v>70</v>
      </c>
      <c r="K139" s="9" t="s">
        <v>931</v>
      </c>
      <c r="L139" s="270" t="s">
        <v>484</v>
      </c>
      <c r="M139" s="46"/>
    </row>
    <row r="140" spans="1:13" s="3" customFormat="1">
      <c r="A140" s="46"/>
      <c r="B140" s="6" t="s">
        <v>653</v>
      </c>
      <c r="C140" s="52" t="s">
        <v>1216</v>
      </c>
      <c r="D140" s="56" t="s">
        <v>2891</v>
      </c>
      <c r="E140" s="54" t="s">
        <v>931</v>
      </c>
      <c r="F140" s="381" t="s">
        <v>134</v>
      </c>
      <c r="G140" s="46"/>
      <c r="H140" s="26" t="s">
        <v>653</v>
      </c>
      <c r="I140" s="52" t="s">
        <v>1771</v>
      </c>
      <c r="J140" s="56" t="s">
        <v>1183</v>
      </c>
      <c r="K140" s="54" t="s">
        <v>931</v>
      </c>
      <c r="L140" s="270" t="s">
        <v>429</v>
      </c>
      <c r="M140" s="46"/>
    </row>
    <row r="141" spans="1:13" s="3" customFormat="1">
      <c r="A141" s="46"/>
      <c r="B141" s="6" t="s">
        <v>901</v>
      </c>
      <c r="C141" s="52" t="s">
        <v>237</v>
      </c>
      <c r="D141" s="56" t="s">
        <v>1125</v>
      </c>
      <c r="E141" s="54" t="s">
        <v>931</v>
      </c>
      <c r="F141" s="381" t="s">
        <v>497</v>
      </c>
      <c r="G141" s="46"/>
      <c r="H141" s="26" t="s">
        <v>901</v>
      </c>
      <c r="I141" s="52" t="s">
        <v>2898</v>
      </c>
      <c r="J141" s="56" t="s">
        <v>2899</v>
      </c>
      <c r="K141" s="9" t="s">
        <v>663</v>
      </c>
      <c r="L141" s="382" t="s">
        <v>214</v>
      </c>
      <c r="M141" s="46"/>
    </row>
    <row r="142" spans="1:13" s="3" customFormat="1">
      <c r="A142" s="46"/>
      <c r="B142" s="6" t="s">
        <v>902</v>
      </c>
      <c r="C142" s="52" t="s">
        <v>83</v>
      </c>
      <c r="D142" s="56" t="s">
        <v>872</v>
      </c>
      <c r="E142" s="54" t="s">
        <v>931</v>
      </c>
      <c r="F142" s="381" t="s">
        <v>479</v>
      </c>
      <c r="G142" s="46"/>
      <c r="H142" s="26" t="s">
        <v>902</v>
      </c>
      <c r="I142" s="52" t="s">
        <v>873</v>
      </c>
      <c r="J142" s="56" t="s">
        <v>2079</v>
      </c>
      <c r="K142" s="9" t="s">
        <v>663</v>
      </c>
      <c r="L142" s="382" t="s">
        <v>431</v>
      </c>
      <c r="M142" s="46"/>
    </row>
    <row r="143" spans="1:13" s="3" customFormat="1">
      <c r="A143" s="46"/>
      <c r="B143" s="6" t="s">
        <v>903</v>
      </c>
      <c r="C143" s="52" t="s">
        <v>1037</v>
      </c>
      <c r="D143" s="56" t="s">
        <v>877</v>
      </c>
      <c r="E143" s="54" t="s">
        <v>931</v>
      </c>
      <c r="F143" s="381" t="s">
        <v>433</v>
      </c>
      <c r="G143" s="46"/>
      <c r="H143" s="26" t="s">
        <v>903</v>
      </c>
      <c r="I143" s="52" t="s">
        <v>710</v>
      </c>
      <c r="J143" s="56" t="s">
        <v>2900</v>
      </c>
      <c r="K143" s="9" t="s">
        <v>753</v>
      </c>
      <c r="L143" s="382" t="s">
        <v>2901</v>
      </c>
      <c r="M143" s="46"/>
    </row>
    <row r="144" spans="1:13" s="3" customFormat="1">
      <c r="A144" s="46"/>
      <c r="B144" s="6"/>
      <c r="C144" s="52"/>
      <c r="D144" s="56"/>
      <c r="E144" s="9"/>
      <c r="F144" s="381"/>
      <c r="G144" s="46"/>
      <c r="H144" s="26" t="s">
        <v>904</v>
      </c>
      <c r="I144" s="52" t="s">
        <v>669</v>
      </c>
      <c r="J144" s="56" t="s">
        <v>2902</v>
      </c>
      <c r="K144" s="9" t="s">
        <v>753</v>
      </c>
      <c r="L144" s="382" t="s">
        <v>233</v>
      </c>
      <c r="M144" s="46"/>
    </row>
    <row r="145" spans="1:13" s="3" customFormat="1">
      <c r="A145" s="46"/>
      <c r="B145" s="6"/>
      <c r="C145" s="52"/>
      <c r="D145" s="56"/>
      <c r="E145" s="9"/>
      <c r="F145" s="381"/>
      <c r="G145" s="46"/>
      <c r="H145" s="26" t="s">
        <v>905</v>
      </c>
      <c r="I145" s="52" t="s">
        <v>793</v>
      </c>
      <c r="J145" s="56" t="s">
        <v>2094</v>
      </c>
      <c r="K145" s="9" t="s">
        <v>932</v>
      </c>
      <c r="L145" s="382" t="s">
        <v>2903</v>
      </c>
      <c r="M145" s="46"/>
    </row>
    <row r="146" spans="1:13" s="3" customFormat="1">
      <c r="A146" s="46"/>
      <c r="B146" s="6"/>
      <c r="C146" s="52"/>
      <c r="D146" s="56"/>
      <c r="E146" s="9"/>
      <c r="F146" s="381"/>
      <c r="G146" s="46"/>
      <c r="H146" s="26" t="s">
        <v>1126</v>
      </c>
      <c r="I146" s="52" t="s">
        <v>798</v>
      </c>
      <c r="J146" s="56" t="s">
        <v>2669</v>
      </c>
      <c r="K146" s="54" t="s">
        <v>931</v>
      </c>
      <c r="L146" s="382" t="s">
        <v>137</v>
      </c>
      <c r="M146" s="46"/>
    </row>
    <row r="147" spans="1:13" s="3" customFormat="1">
      <c r="A147" s="46"/>
      <c r="B147" s="6"/>
      <c r="C147" s="52"/>
      <c r="D147" s="56"/>
      <c r="E147" s="54"/>
      <c r="F147" s="381"/>
      <c r="G147" s="46"/>
      <c r="H147" s="26" t="s">
        <v>1127</v>
      </c>
      <c r="I147" s="52" t="s">
        <v>711</v>
      </c>
      <c r="J147" s="56" t="s">
        <v>74</v>
      </c>
      <c r="K147" s="54" t="s">
        <v>631</v>
      </c>
      <c r="L147" s="382" t="s">
        <v>493</v>
      </c>
      <c r="M147" s="46"/>
    </row>
    <row r="148" spans="1:13" s="3" customFormat="1">
      <c r="A148" s="46"/>
      <c r="B148" s="6"/>
      <c r="C148" s="52"/>
      <c r="D148" s="56"/>
      <c r="E148" s="54"/>
      <c r="F148" s="381"/>
      <c r="G148" s="46"/>
      <c r="H148" s="26" t="s">
        <v>1128</v>
      </c>
      <c r="I148" s="52" t="s">
        <v>793</v>
      </c>
      <c r="J148" s="56" t="s">
        <v>2904</v>
      </c>
      <c r="K148" s="9" t="s">
        <v>753</v>
      </c>
      <c r="L148" s="382" t="s">
        <v>432</v>
      </c>
      <c r="M148" s="46"/>
    </row>
    <row r="149" spans="1:13" s="3" customFormat="1">
      <c r="A149" s="46"/>
      <c r="B149" s="6"/>
      <c r="C149" s="52"/>
      <c r="D149" s="56"/>
      <c r="E149" s="54"/>
      <c r="F149" s="381"/>
      <c r="G149" s="46"/>
      <c r="H149" s="26" t="s">
        <v>1129</v>
      </c>
      <c r="I149" s="52" t="s">
        <v>1124</v>
      </c>
      <c r="J149" s="56" t="s">
        <v>2905</v>
      </c>
      <c r="K149" s="54" t="s">
        <v>753</v>
      </c>
      <c r="L149" s="382" t="s">
        <v>1779</v>
      </c>
      <c r="M149" s="46"/>
    </row>
    <row r="150" spans="1:13" s="3" customFormat="1" ht="13.5" thickBot="1">
      <c r="A150" s="46"/>
      <c r="B150" s="6"/>
      <c r="C150" s="52"/>
      <c r="D150" s="241"/>
      <c r="E150" s="54"/>
      <c r="F150" s="228"/>
      <c r="G150" s="46"/>
      <c r="H150" s="26" t="s">
        <v>1130</v>
      </c>
      <c r="I150" s="52" t="s">
        <v>1079</v>
      </c>
      <c r="J150" s="56" t="s">
        <v>852</v>
      </c>
      <c r="K150" s="9" t="s">
        <v>631</v>
      </c>
      <c r="L150" s="382" t="s">
        <v>2082</v>
      </c>
      <c r="M150" s="46"/>
    </row>
    <row r="151" spans="1:13" s="3" customFormat="1" ht="13.5" hidden="1" thickBot="1">
      <c r="A151" s="46"/>
      <c r="B151" s="6"/>
      <c r="C151" s="52"/>
      <c r="D151" s="241"/>
      <c r="E151" s="54"/>
      <c r="F151" s="228"/>
      <c r="G151" s="46"/>
      <c r="H151" s="26"/>
      <c r="I151" s="52"/>
      <c r="J151" s="56"/>
      <c r="K151" s="9"/>
      <c r="L151" s="239"/>
      <c r="M151" s="46"/>
    </row>
    <row r="152" spans="1:13" s="3" customFormat="1" ht="13.5" hidden="1" thickBot="1">
      <c r="A152" s="46"/>
      <c r="B152" s="6"/>
      <c r="C152" s="52"/>
      <c r="D152" s="241"/>
      <c r="E152" s="54"/>
      <c r="F152" s="228"/>
      <c r="G152" s="46"/>
      <c r="H152" s="26"/>
      <c r="I152" s="52"/>
      <c r="J152" s="56"/>
      <c r="K152" s="9"/>
      <c r="L152" s="239"/>
      <c r="M152" s="46"/>
    </row>
    <row r="153" spans="1:13" s="3" customFormat="1" ht="13.5" hidden="1" thickBot="1">
      <c r="A153" s="46"/>
      <c r="B153" s="6"/>
      <c r="C153" s="52"/>
      <c r="D153" s="241"/>
      <c r="E153" s="54"/>
      <c r="F153" s="228"/>
      <c r="G153" s="46"/>
      <c r="H153" s="26"/>
      <c r="I153" s="52"/>
      <c r="J153" s="56"/>
      <c r="K153" s="54"/>
      <c r="L153" s="239"/>
      <c r="M153" s="46"/>
    </row>
    <row r="154" spans="1:13" s="3" customFormat="1" ht="13.5" hidden="1" thickBot="1">
      <c r="A154" s="46"/>
      <c r="B154" s="6"/>
      <c r="C154" s="52"/>
      <c r="D154" s="241"/>
      <c r="E154" s="54"/>
      <c r="F154" s="228"/>
      <c r="G154" s="46"/>
      <c r="H154" s="26"/>
      <c r="I154" s="52"/>
      <c r="J154" s="56"/>
      <c r="K154" s="9"/>
      <c r="L154" s="239"/>
      <c r="M154" s="46"/>
    </row>
    <row r="155" spans="1:13" s="3" customFormat="1" ht="13.5" hidden="1" thickBot="1">
      <c r="A155" s="46"/>
      <c r="B155" s="6"/>
      <c r="C155" s="52"/>
      <c r="D155" s="241"/>
      <c r="E155" s="54"/>
      <c r="F155" s="228"/>
      <c r="G155" s="46"/>
      <c r="H155" s="26"/>
      <c r="I155" s="52"/>
      <c r="J155" s="56"/>
      <c r="K155" s="9"/>
      <c r="L155" s="239"/>
      <c r="M155" s="46"/>
    </row>
    <row r="156" spans="1:13" s="3" customFormat="1" ht="13.5" hidden="1" thickBot="1">
      <c r="A156" s="46"/>
      <c r="B156" s="6"/>
      <c r="C156" s="52"/>
      <c r="D156" s="241"/>
      <c r="E156" s="54"/>
      <c r="F156" s="228"/>
      <c r="G156" s="46"/>
      <c r="H156" s="26"/>
      <c r="I156" s="52"/>
      <c r="J156" s="56"/>
      <c r="K156" s="54"/>
      <c r="L156" s="239"/>
      <c r="M156" s="46"/>
    </row>
    <row r="157" spans="1:13" s="3" customFormat="1" ht="13.5" hidden="1" thickBot="1">
      <c r="A157" s="46"/>
      <c r="B157" s="6"/>
      <c r="C157" s="52"/>
      <c r="D157" s="241"/>
      <c r="E157" s="54"/>
      <c r="F157" s="228"/>
      <c r="G157" s="46"/>
      <c r="H157" s="26"/>
      <c r="I157" s="52"/>
      <c r="J157" s="56"/>
      <c r="K157" s="54"/>
      <c r="L157" s="239"/>
      <c r="M157" s="46"/>
    </row>
    <row r="158" spans="1:13" s="3" customFormat="1" ht="13.5" hidden="1" thickBot="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893" t="s">
        <v>771</v>
      </c>
      <c r="C161" s="893"/>
      <c r="D161" s="35"/>
      <c r="E161" s="193" t="s">
        <v>715</v>
      </c>
      <c r="F161" s="902" t="s">
        <v>1650</v>
      </c>
      <c r="G161" s="902"/>
      <c r="H161" s="902"/>
      <c r="I161" s="902"/>
      <c r="J161" s="35"/>
      <c r="K161" s="893" t="s">
        <v>900</v>
      </c>
      <c r="L161" s="893"/>
      <c r="M161" s="35"/>
    </row>
    <row r="162" spans="1:13" ht="5.25" customHeight="1" thickTop="1" thickBot="1">
      <c r="A162" s="35"/>
      <c r="B162" s="894" t="s">
        <v>623</v>
      </c>
      <c r="C162" s="895"/>
      <c r="D162" s="43"/>
      <c r="E162" s="44"/>
      <c r="F162" s="44"/>
      <c r="G162" s="35"/>
      <c r="H162" s="898" t="s">
        <v>654</v>
      </c>
      <c r="I162" s="899"/>
      <c r="J162" s="45"/>
      <c r="K162" s="45"/>
      <c r="L162" s="45"/>
      <c r="M162" s="35"/>
    </row>
    <row r="163" spans="1:13" s="3" customFormat="1" ht="16.5" thickTop="1" thickBot="1">
      <c r="A163" s="46"/>
      <c r="B163" s="896"/>
      <c r="C163" s="897"/>
      <c r="D163" s="14"/>
      <c r="E163" s="12" t="s">
        <v>647</v>
      </c>
      <c r="F163" s="13">
        <f>COUNTA(D165:D186)</f>
        <v>15</v>
      </c>
      <c r="G163" s="46"/>
      <c r="H163" s="900"/>
      <c r="I163" s="901"/>
      <c r="J163" s="32"/>
      <c r="K163" s="33" t="s">
        <v>647</v>
      </c>
      <c r="L163" s="34">
        <f>COUNTA(J165:J186)</f>
        <v>6</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975</v>
      </c>
      <c r="D165" s="84" t="s">
        <v>2320</v>
      </c>
      <c r="E165" s="85" t="s">
        <v>753</v>
      </c>
      <c r="F165" s="263" t="s">
        <v>409</v>
      </c>
      <c r="G165" s="46"/>
      <c r="H165" s="100" t="s">
        <v>632</v>
      </c>
      <c r="I165" s="83" t="s">
        <v>742</v>
      </c>
      <c r="J165" s="84" t="s">
        <v>1279</v>
      </c>
      <c r="K165" s="85" t="s">
        <v>753</v>
      </c>
      <c r="L165" s="267" t="s">
        <v>2712</v>
      </c>
      <c r="M165" s="46"/>
    </row>
    <row r="166" spans="1:13" s="3" customFormat="1">
      <c r="A166" s="46"/>
      <c r="B166" s="87" t="s">
        <v>633</v>
      </c>
      <c r="C166" s="88" t="s">
        <v>698</v>
      </c>
      <c r="D166" s="89" t="s">
        <v>88</v>
      </c>
      <c r="E166" s="90" t="s">
        <v>753</v>
      </c>
      <c r="F166" s="264" t="s">
        <v>226</v>
      </c>
      <c r="G166" s="46"/>
      <c r="H166" s="102" t="s">
        <v>633</v>
      </c>
      <c r="I166" s="88" t="s">
        <v>788</v>
      </c>
      <c r="J166" s="89" t="s">
        <v>2907</v>
      </c>
      <c r="K166" s="90" t="s">
        <v>753</v>
      </c>
      <c r="L166" s="268" t="s">
        <v>499</v>
      </c>
      <c r="M166" s="46"/>
    </row>
    <row r="167" spans="1:13" s="3" customFormat="1">
      <c r="A167" s="46"/>
      <c r="B167" s="92" t="s">
        <v>634</v>
      </c>
      <c r="C167" s="93" t="s">
        <v>830</v>
      </c>
      <c r="D167" s="94" t="s">
        <v>1763</v>
      </c>
      <c r="E167" s="95" t="s">
        <v>753</v>
      </c>
      <c r="F167" s="265" t="s">
        <v>411</v>
      </c>
      <c r="G167" s="46"/>
      <c r="H167" s="104" t="s">
        <v>634</v>
      </c>
      <c r="I167" s="93" t="s">
        <v>2091</v>
      </c>
      <c r="J167" s="94" t="s">
        <v>2092</v>
      </c>
      <c r="K167" s="95" t="s">
        <v>931</v>
      </c>
      <c r="L167" s="269" t="s">
        <v>2908</v>
      </c>
      <c r="M167" s="46"/>
    </row>
    <row r="168" spans="1:13" s="3" customFormat="1">
      <c r="A168" s="46"/>
      <c r="B168" s="6" t="s">
        <v>635</v>
      </c>
      <c r="C168" s="7" t="s">
        <v>1037</v>
      </c>
      <c r="D168" s="8" t="s">
        <v>1484</v>
      </c>
      <c r="E168" s="9" t="s">
        <v>753</v>
      </c>
      <c r="F168" s="266" t="s">
        <v>416</v>
      </c>
      <c r="G168" s="46"/>
      <c r="H168" s="26" t="s">
        <v>635</v>
      </c>
      <c r="I168" s="7" t="s">
        <v>1473</v>
      </c>
      <c r="J168" s="8" t="s">
        <v>1038</v>
      </c>
      <c r="K168" s="9" t="s">
        <v>931</v>
      </c>
      <c r="L168" s="270" t="s">
        <v>2909</v>
      </c>
      <c r="M168" s="46"/>
    </row>
    <row r="169" spans="1:13" s="3" customFormat="1">
      <c r="A169" s="46"/>
      <c r="B169" s="6" t="s">
        <v>636</v>
      </c>
      <c r="C169" s="7" t="s">
        <v>1087</v>
      </c>
      <c r="D169" s="8" t="s">
        <v>70</v>
      </c>
      <c r="E169" s="9" t="s">
        <v>931</v>
      </c>
      <c r="F169" s="266" t="s">
        <v>417</v>
      </c>
      <c r="G169" s="46"/>
      <c r="H169" s="26" t="s">
        <v>636</v>
      </c>
      <c r="I169" s="7" t="s">
        <v>828</v>
      </c>
      <c r="J169" s="8" t="s">
        <v>2686</v>
      </c>
      <c r="K169" s="9" t="s">
        <v>753</v>
      </c>
      <c r="L169" s="270" t="s">
        <v>2910</v>
      </c>
      <c r="M169" s="46"/>
    </row>
    <row r="170" spans="1:13" s="3" customFormat="1">
      <c r="A170" s="46"/>
      <c r="B170" s="6" t="s">
        <v>637</v>
      </c>
      <c r="C170" s="7" t="s">
        <v>689</v>
      </c>
      <c r="D170" s="8" t="s">
        <v>2322</v>
      </c>
      <c r="E170" s="9" t="s">
        <v>753</v>
      </c>
      <c r="F170" s="266" t="s">
        <v>481</v>
      </c>
      <c r="G170" s="46"/>
      <c r="H170" s="26" t="s">
        <v>637</v>
      </c>
      <c r="I170" s="7" t="s">
        <v>711</v>
      </c>
      <c r="J170" s="8" t="s">
        <v>2911</v>
      </c>
      <c r="K170" s="9" t="s">
        <v>753</v>
      </c>
      <c r="L170" s="270" t="s">
        <v>2912</v>
      </c>
      <c r="M170" s="46"/>
    </row>
    <row r="171" spans="1:13" s="3" customFormat="1">
      <c r="A171" s="46"/>
      <c r="B171" s="6" t="s">
        <v>638</v>
      </c>
      <c r="C171" s="7" t="s">
        <v>629</v>
      </c>
      <c r="D171" s="8" t="s">
        <v>2325</v>
      </c>
      <c r="E171" s="9" t="s">
        <v>753</v>
      </c>
      <c r="F171" s="266" t="s">
        <v>193</v>
      </c>
      <c r="G171" s="46"/>
      <c r="H171" s="26"/>
      <c r="I171" s="7"/>
      <c r="J171" s="8"/>
      <c r="K171" s="9"/>
      <c r="L171" s="270"/>
      <c r="M171" s="46"/>
    </row>
    <row r="172" spans="1:13" s="3" customFormat="1">
      <c r="A172" s="46"/>
      <c r="B172" s="6" t="s">
        <v>639</v>
      </c>
      <c r="C172" s="7" t="s">
        <v>692</v>
      </c>
      <c r="D172" s="8" t="s">
        <v>811</v>
      </c>
      <c r="E172" s="9" t="s">
        <v>931</v>
      </c>
      <c r="F172" s="266" t="s">
        <v>2430</v>
      </c>
      <c r="G172" s="46"/>
      <c r="H172" s="26"/>
      <c r="I172" s="7"/>
      <c r="J172" s="8"/>
      <c r="K172" s="9"/>
      <c r="L172" s="270"/>
      <c r="M172" s="46"/>
    </row>
    <row r="173" spans="1:13" s="3" customFormat="1">
      <c r="A173" s="46"/>
      <c r="B173" s="6" t="s">
        <v>640</v>
      </c>
      <c r="C173" s="7" t="s">
        <v>100</v>
      </c>
      <c r="D173" s="8" t="s">
        <v>871</v>
      </c>
      <c r="E173" s="9" t="s">
        <v>931</v>
      </c>
      <c r="F173" s="266" t="s">
        <v>472</v>
      </c>
      <c r="G173" s="46"/>
      <c r="H173" s="26"/>
      <c r="I173" s="7"/>
      <c r="J173" s="8"/>
      <c r="K173" s="9"/>
      <c r="L173" s="270"/>
      <c r="M173" s="46"/>
    </row>
    <row r="174" spans="1:13" s="3" customFormat="1">
      <c r="A174" s="46"/>
      <c r="B174" s="6" t="s">
        <v>641</v>
      </c>
      <c r="C174" s="7" t="s">
        <v>978</v>
      </c>
      <c r="D174" s="8" t="s">
        <v>2377</v>
      </c>
      <c r="E174" s="9" t="s">
        <v>753</v>
      </c>
      <c r="F174" s="266" t="s">
        <v>466</v>
      </c>
      <c r="G174" s="46"/>
      <c r="H174" s="26"/>
      <c r="I174" s="7"/>
      <c r="J174" s="8"/>
      <c r="K174" s="9"/>
      <c r="L174" s="270"/>
      <c r="M174" s="46"/>
    </row>
    <row r="175" spans="1:13" s="3" customFormat="1">
      <c r="A175" s="46"/>
      <c r="B175" s="6" t="s">
        <v>642</v>
      </c>
      <c r="C175" s="7" t="s">
        <v>395</v>
      </c>
      <c r="D175" s="8" t="s">
        <v>977</v>
      </c>
      <c r="E175" s="9" t="s">
        <v>659</v>
      </c>
      <c r="F175" s="266" t="s">
        <v>1769</v>
      </c>
      <c r="G175" s="46"/>
      <c r="H175" s="26"/>
      <c r="I175" s="7"/>
      <c r="J175" s="8"/>
      <c r="K175" s="9"/>
      <c r="L175" s="270"/>
      <c r="M175" s="46"/>
    </row>
    <row r="176" spans="1:13" s="3" customFormat="1" ht="12" customHeight="1">
      <c r="A176" s="46"/>
      <c r="B176" s="6" t="s">
        <v>643</v>
      </c>
      <c r="C176" s="7" t="s">
        <v>1461</v>
      </c>
      <c r="D176" s="8" t="s">
        <v>1462</v>
      </c>
      <c r="E176" s="9" t="s">
        <v>944</v>
      </c>
      <c r="F176" s="266" t="s">
        <v>2494</v>
      </c>
      <c r="G176" s="46"/>
      <c r="H176" s="26"/>
      <c r="I176" s="7"/>
      <c r="J176" s="8"/>
      <c r="K176" s="9"/>
      <c r="L176" s="270"/>
      <c r="M176" s="46"/>
    </row>
    <row r="177" spans="1:13" s="3" customFormat="1">
      <c r="A177" s="46"/>
      <c r="B177" s="6" t="s">
        <v>644</v>
      </c>
      <c r="C177" s="7" t="s">
        <v>1319</v>
      </c>
      <c r="D177" s="8" t="s">
        <v>2658</v>
      </c>
      <c r="E177" s="9" t="s">
        <v>753</v>
      </c>
      <c r="F177" s="266" t="s">
        <v>429</v>
      </c>
      <c r="G177" s="46"/>
      <c r="H177" s="26"/>
      <c r="I177" s="7"/>
      <c r="J177" s="8"/>
      <c r="K177" s="9"/>
      <c r="L177" s="270"/>
      <c r="M177" s="46"/>
    </row>
    <row r="178" spans="1:13" s="3" customFormat="1">
      <c r="A178" s="46"/>
      <c r="B178" s="6" t="s">
        <v>645</v>
      </c>
      <c r="C178" s="7" t="s">
        <v>1407</v>
      </c>
      <c r="D178" s="8" t="s">
        <v>2906</v>
      </c>
      <c r="E178" s="9" t="s">
        <v>753</v>
      </c>
      <c r="F178" s="266" t="s">
        <v>233</v>
      </c>
      <c r="G178" s="46"/>
      <c r="H178" s="26"/>
      <c r="I178" s="7"/>
      <c r="J178" s="8"/>
      <c r="K178" s="9"/>
      <c r="L178" s="270"/>
      <c r="M178" s="46"/>
    </row>
    <row r="179" spans="1:13" s="3" customFormat="1" ht="12.75" thickBot="1">
      <c r="A179" s="46"/>
      <c r="B179" s="6" t="s">
        <v>648</v>
      </c>
      <c r="C179" s="7" t="s">
        <v>2444</v>
      </c>
      <c r="D179" s="8" t="s">
        <v>2087</v>
      </c>
      <c r="E179" s="9" t="s">
        <v>753</v>
      </c>
      <c r="F179" s="266" t="s">
        <v>2503</v>
      </c>
      <c r="G179" s="46"/>
      <c r="H179" s="26"/>
      <c r="I179" s="7"/>
      <c r="J179" s="8"/>
      <c r="K179" s="9"/>
      <c r="L179" s="270"/>
      <c r="M179" s="46"/>
    </row>
    <row r="180" spans="1:13" s="3" customFormat="1" ht="12.75" hidden="1">
      <c r="A180" s="46"/>
      <c r="B180" s="6"/>
      <c r="C180" s="7"/>
      <c r="D180" s="402"/>
      <c r="E180" s="9"/>
      <c r="F180" s="266"/>
      <c r="G180" s="46"/>
      <c r="H180" s="26"/>
      <c r="I180" s="7"/>
      <c r="J180" s="8"/>
      <c r="K180" s="9"/>
      <c r="L180" s="270"/>
      <c r="M180" s="46"/>
    </row>
    <row r="181" spans="1:13" s="3" customFormat="1" ht="12.75" hidden="1">
      <c r="A181" s="46"/>
      <c r="B181" s="6"/>
      <c r="C181" s="7"/>
      <c r="D181" s="402"/>
      <c r="E181" s="9"/>
      <c r="F181" s="266"/>
      <c r="G181" s="46"/>
      <c r="H181" s="26"/>
      <c r="I181" s="7"/>
      <c r="J181" s="8"/>
      <c r="K181" s="9"/>
      <c r="L181" s="270"/>
      <c r="M181" s="46"/>
    </row>
    <row r="182" spans="1:13" s="3" customFormat="1" ht="12.75" hidden="1">
      <c r="A182" s="46"/>
      <c r="B182" s="6"/>
      <c r="C182" s="7"/>
      <c r="D182" s="402"/>
      <c r="E182" s="9"/>
      <c r="F182" s="266"/>
      <c r="G182" s="46"/>
      <c r="H182" s="26"/>
      <c r="I182" s="7"/>
      <c r="J182" s="7"/>
      <c r="K182" s="9"/>
      <c r="L182" s="270"/>
      <c r="M182" s="46"/>
    </row>
    <row r="183" spans="1:13" s="3" customFormat="1" ht="12.75" hidden="1">
      <c r="A183" s="46"/>
      <c r="B183" s="6"/>
      <c r="C183" s="7"/>
      <c r="D183" s="402"/>
      <c r="E183" s="9"/>
      <c r="F183" s="266"/>
      <c r="G183" s="46"/>
      <c r="H183" s="26"/>
      <c r="I183" s="7"/>
      <c r="J183" s="7"/>
      <c r="K183" s="9"/>
      <c r="L183" s="270"/>
      <c r="M183" s="46"/>
    </row>
    <row r="184" spans="1:13" s="3" customFormat="1" ht="13.5" hidden="1" thickBot="1">
      <c r="A184" s="46"/>
      <c r="B184" s="6"/>
      <c r="C184" s="7"/>
      <c r="D184" s="402"/>
      <c r="E184" s="9"/>
      <c r="F184" s="266"/>
      <c r="G184" s="46"/>
      <c r="H184" s="26"/>
      <c r="I184" s="7"/>
      <c r="J184" s="7"/>
      <c r="K184" s="9"/>
      <c r="L184" s="270"/>
      <c r="M184" s="46"/>
    </row>
    <row r="185" spans="1:13" s="3" customFormat="1" ht="13.5" hidden="1" thickBot="1">
      <c r="A185" s="46"/>
      <c r="B185" s="6"/>
      <c r="C185" s="7"/>
      <c r="D185" s="21"/>
      <c r="E185" s="9"/>
      <c r="F185" s="226"/>
      <c r="G185" s="46"/>
      <c r="H185" s="26"/>
      <c r="I185" s="7"/>
      <c r="J185" s="7"/>
      <c r="K185" s="9"/>
      <c r="L185" s="237"/>
      <c r="M185" s="46"/>
    </row>
    <row r="186" spans="1:13" s="3" customFormat="1" ht="13.5" hidden="1" thickBot="1">
      <c r="A186" s="46"/>
      <c r="B186" s="19"/>
      <c r="C186" s="10"/>
      <c r="D186" s="22"/>
      <c r="E186" s="11"/>
      <c r="F186" s="227"/>
      <c r="G186" s="46"/>
      <c r="H186" s="28"/>
      <c r="I186" s="29"/>
      <c r="J186" s="29"/>
      <c r="K186" s="30"/>
      <c r="L186" s="238"/>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893" t="s">
        <v>5</v>
      </c>
      <c r="C188" s="893"/>
      <c r="D188" s="35"/>
      <c r="E188" s="193" t="s">
        <v>900</v>
      </c>
      <c r="F188" s="902" t="s">
        <v>717</v>
      </c>
      <c r="G188" s="902"/>
      <c r="H188" s="902"/>
      <c r="I188" s="902"/>
      <c r="J188" s="35"/>
      <c r="K188" s="893" t="s">
        <v>727</v>
      </c>
      <c r="L188" s="893"/>
      <c r="M188" s="35"/>
    </row>
    <row r="189" spans="1:13" ht="5.25" customHeight="1" thickTop="1" thickBot="1">
      <c r="B189" s="894" t="s">
        <v>1624</v>
      </c>
      <c r="C189" s="895"/>
      <c r="D189" s="43"/>
      <c r="E189" s="44"/>
      <c r="F189" s="44"/>
      <c r="G189" s="35"/>
      <c r="H189" s="898" t="s">
        <v>1625</v>
      </c>
      <c r="I189" s="899"/>
      <c r="J189" s="45"/>
      <c r="K189" s="45"/>
      <c r="L189" s="45"/>
      <c r="M189" s="35"/>
    </row>
    <row r="190" spans="1:13" ht="16.5" thickTop="1" thickBot="1">
      <c r="B190" s="896"/>
      <c r="C190" s="897"/>
      <c r="D190" s="14"/>
      <c r="E190" s="12" t="s">
        <v>647</v>
      </c>
      <c r="F190" s="13">
        <f>COUNTA(D192:D211)</f>
        <v>7</v>
      </c>
      <c r="G190" s="46"/>
      <c r="H190" s="900"/>
      <c r="I190" s="901"/>
      <c r="J190" s="32"/>
      <c r="K190" s="33" t="s">
        <v>647</v>
      </c>
      <c r="L190" s="34">
        <f>COUNTA(J192:J211)</f>
        <v>8</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2102</v>
      </c>
      <c r="D192" s="84" t="s">
        <v>2103</v>
      </c>
      <c r="E192" s="85" t="s">
        <v>2056</v>
      </c>
      <c r="F192" s="263" t="s">
        <v>2715</v>
      </c>
      <c r="G192" s="46"/>
      <c r="H192" s="100" t="s">
        <v>632</v>
      </c>
      <c r="I192" s="83" t="s">
        <v>710</v>
      </c>
      <c r="J192" s="84" t="s">
        <v>2725</v>
      </c>
      <c r="K192" s="85" t="s">
        <v>671</v>
      </c>
      <c r="L192" s="267" t="s">
        <v>2920</v>
      </c>
      <c r="M192" s="35"/>
    </row>
    <row r="193" spans="2:13">
      <c r="B193" s="87" t="s">
        <v>633</v>
      </c>
      <c r="C193" s="88" t="s">
        <v>2913</v>
      </c>
      <c r="D193" s="89" t="s">
        <v>2746</v>
      </c>
      <c r="E193" s="90" t="s">
        <v>671</v>
      </c>
      <c r="F193" s="264" t="s">
        <v>505</v>
      </c>
      <c r="G193" s="46"/>
      <c r="H193" s="102" t="s">
        <v>633</v>
      </c>
      <c r="I193" s="88" t="s">
        <v>742</v>
      </c>
      <c r="J193" s="89" t="s">
        <v>114</v>
      </c>
      <c r="K193" s="90" t="s">
        <v>931</v>
      </c>
      <c r="L193" s="268" t="s">
        <v>2921</v>
      </c>
      <c r="M193" s="35"/>
    </row>
    <row r="194" spans="2:13">
      <c r="B194" s="92" t="s">
        <v>634</v>
      </c>
      <c r="C194" s="93" t="s">
        <v>1319</v>
      </c>
      <c r="D194" s="94" t="s">
        <v>1401</v>
      </c>
      <c r="E194" s="95" t="s">
        <v>753</v>
      </c>
      <c r="F194" s="265" t="s">
        <v>2914</v>
      </c>
      <c r="G194" s="46"/>
      <c r="H194" s="104" t="s">
        <v>634</v>
      </c>
      <c r="I194" s="93" t="s">
        <v>798</v>
      </c>
      <c r="J194" s="94" t="s">
        <v>813</v>
      </c>
      <c r="K194" s="95" t="s">
        <v>671</v>
      </c>
      <c r="L194" s="269" t="s">
        <v>526</v>
      </c>
      <c r="M194" s="35"/>
    </row>
    <row r="195" spans="2:13">
      <c r="B195" s="6" t="s">
        <v>635</v>
      </c>
      <c r="C195" s="7" t="s">
        <v>1308</v>
      </c>
      <c r="D195" s="8" t="s">
        <v>1462</v>
      </c>
      <c r="E195" s="9" t="s">
        <v>944</v>
      </c>
      <c r="F195" s="266" t="s">
        <v>507</v>
      </c>
      <c r="G195" s="46"/>
      <c r="H195" s="26" t="s">
        <v>635</v>
      </c>
      <c r="I195" s="7" t="s">
        <v>1507</v>
      </c>
      <c r="J195" s="8" t="s">
        <v>1717</v>
      </c>
      <c r="K195" s="9" t="s">
        <v>931</v>
      </c>
      <c r="L195" s="270" t="s">
        <v>2922</v>
      </c>
      <c r="M195" s="35"/>
    </row>
    <row r="196" spans="2:13">
      <c r="B196" s="6" t="s">
        <v>636</v>
      </c>
      <c r="C196" s="7" t="s">
        <v>1104</v>
      </c>
      <c r="D196" s="8" t="s">
        <v>2881</v>
      </c>
      <c r="E196" s="9" t="s">
        <v>671</v>
      </c>
      <c r="F196" s="266" t="s">
        <v>2915</v>
      </c>
      <c r="G196" s="46"/>
      <c r="H196" s="26" t="s">
        <v>636</v>
      </c>
      <c r="I196" s="7" t="s">
        <v>673</v>
      </c>
      <c r="J196" s="8" t="s">
        <v>2923</v>
      </c>
      <c r="K196" s="9" t="s">
        <v>948</v>
      </c>
      <c r="L196" s="270" t="s">
        <v>2924</v>
      </c>
      <c r="M196" s="35"/>
    </row>
    <row r="197" spans="2:13">
      <c r="B197" s="6" t="s">
        <v>637</v>
      </c>
      <c r="C197" s="7" t="s">
        <v>1104</v>
      </c>
      <c r="D197" s="8" t="s">
        <v>1038</v>
      </c>
      <c r="E197" s="9" t="s">
        <v>931</v>
      </c>
      <c r="F197" s="266" t="s">
        <v>2722</v>
      </c>
      <c r="G197" s="46"/>
      <c r="H197" s="26" t="s">
        <v>637</v>
      </c>
      <c r="I197" s="7" t="s">
        <v>785</v>
      </c>
      <c r="J197" s="8" t="s">
        <v>2406</v>
      </c>
      <c r="K197" s="9" t="s">
        <v>753</v>
      </c>
      <c r="L197" s="270" t="s">
        <v>2925</v>
      </c>
      <c r="M197" s="35"/>
    </row>
    <row r="198" spans="2:13">
      <c r="B198" s="6" t="s">
        <v>638</v>
      </c>
      <c r="C198" s="7" t="s">
        <v>1087</v>
      </c>
      <c r="D198" s="8" t="s">
        <v>2917</v>
      </c>
      <c r="E198" s="9" t="s">
        <v>2918</v>
      </c>
      <c r="F198" s="266" t="s">
        <v>2919</v>
      </c>
      <c r="G198" s="46"/>
      <c r="H198" s="26" t="s">
        <v>638</v>
      </c>
      <c r="I198" s="7" t="s">
        <v>673</v>
      </c>
      <c r="J198" s="8" t="s">
        <v>1504</v>
      </c>
      <c r="K198" s="9" t="s">
        <v>753</v>
      </c>
      <c r="L198" s="270" t="s">
        <v>2926</v>
      </c>
      <c r="M198" s="35"/>
    </row>
    <row r="199" spans="2:13" ht="13.5" thickBot="1">
      <c r="B199" s="6"/>
      <c r="C199" s="7"/>
      <c r="D199" s="20"/>
      <c r="E199" s="9"/>
      <c r="F199" s="266"/>
      <c r="G199" s="46"/>
      <c r="H199" s="26" t="s">
        <v>639</v>
      </c>
      <c r="I199" s="7" t="s">
        <v>818</v>
      </c>
      <c r="J199" s="8" t="s">
        <v>2927</v>
      </c>
      <c r="K199" s="9" t="s">
        <v>753</v>
      </c>
      <c r="L199" s="270" t="s">
        <v>2928</v>
      </c>
      <c r="M199" s="35"/>
    </row>
    <row r="200" spans="2:13" ht="12.75" hidden="1">
      <c r="B200" s="6"/>
      <c r="C200" s="7"/>
      <c r="D200" s="20"/>
      <c r="E200" s="9"/>
      <c r="F200" s="266"/>
      <c r="G200" s="46"/>
      <c r="H200" s="26"/>
      <c r="I200" s="7"/>
      <c r="J200" s="8"/>
      <c r="K200" s="9"/>
      <c r="L200" s="270"/>
      <c r="M200" s="35"/>
    </row>
    <row r="201" spans="2:13" ht="12.75" hidden="1">
      <c r="B201" s="6"/>
      <c r="C201" s="7"/>
      <c r="D201" s="20"/>
      <c r="E201" s="9"/>
      <c r="F201" s="266"/>
      <c r="G201" s="46"/>
      <c r="H201" s="26"/>
      <c r="I201" s="7"/>
      <c r="J201" s="8"/>
      <c r="K201" s="9"/>
      <c r="L201" s="270"/>
      <c r="M201" s="35"/>
    </row>
    <row r="202" spans="2:13" ht="13.5" hidden="1" thickBot="1">
      <c r="B202" s="6"/>
      <c r="C202" s="7"/>
      <c r="D202" s="20"/>
      <c r="E202" s="9"/>
      <c r="F202" s="266"/>
      <c r="G202" s="46"/>
      <c r="H202" s="26"/>
      <c r="I202" s="7"/>
      <c r="J202" s="8"/>
      <c r="K202" s="9"/>
      <c r="L202" s="270"/>
      <c r="M202" s="35"/>
    </row>
    <row r="203" spans="2:13" ht="13.5" hidden="1" thickBot="1">
      <c r="B203" s="6"/>
      <c r="C203" s="7"/>
      <c r="D203" s="20"/>
      <c r="E203" s="9"/>
      <c r="F203" s="266"/>
      <c r="G203" s="46"/>
      <c r="H203" s="26"/>
      <c r="I203" s="7"/>
      <c r="J203" s="8"/>
      <c r="K203" s="9"/>
      <c r="L203" s="270"/>
      <c r="M203" s="35"/>
    </row>
    <row r="204" spans="2:13" ht="13.5" hidden="1" customHeight="1">
      <c r="B204" s="6"/>
      <c r="C204" s="7"/>
      <c r="D204" s="20"/>
      <c r="E204" s="9"/>
      <c r="F204" s="226"/>
      <c r="G204" s="46"/>
      <c r="H204" s="26"/>
      <c r="I204" s="7"/>
      <c r="J204" s="8"/>
      <c r="K204" s="9"/>
      <c r="L204" s="237"/>
      <c r="M204" s="35"/>
    </row>
    <row r="205" spans="2:13" ht="13.5" hidden="1" thickBot="1">
      <c r="B205" s="6"/>
      <c r="C205" s="7"/>
      <c r="D205" s="20"/>
      <c r="E205" s="9"/>
      <c r="F205" s="226"/>
      <c r="G205" s="46"/>
      <c r="H205" s="26"/>
      <c r="I205" s="7"/>
      <c r="J205" s="8"/>
      <c r="K205" s="9"/>
      <c r="L205" s="237"/>
      <c r="M205" s="35"/>
    </row>
    <row r="206" spans="2:13" ht="13.5" hidden="1" thickBot="1">
      <c r="B206" s="6"/>
      <c r="C206" s="7"/>
      <c r="D206" s="21"/>
      <c r="E206" s="9"/>
      <c r="F206" s="226"/>
      <c r="G206" s="46"/>
      <c r="H206" s="26"/>
      <c r="I206" s="7"/>
      <c r="J206" s="7"/>
      <c r="K206" s="9"/>
      <c r="L206" s="237"/>
      <c r="M206" s="35"/>
    </row>
    <row r="207" spans="2:13" ht="13.5" hidden="1" thickBot="1">
      <c r="B207" s="6"/>
      <c r="C207" s="7"/>
      <c r="D207" s="21"/>
      <c r="E207" s="9"/>
      <c r="F207" s="226"/>
      <c r="G207" s="46"/>
      <c r="H207" s="26"/>
      <c r="I207" s="7"/>
      <c r="J207" s="7"/>
      <c r="K207" s="9"/>
      <c r="L207" s="237"/>
      <c r="M207" s="35"/>
    </row>
    <row r="208" spans="2:13" ht="13.5" hidden="1" thickBot="1">
      <c r="B208" s="6"/>
      <c r="C208" s="7"/>
      <c r="D208" s="21"/>
      <c r="E208" s="9"/>
      <c r="F208" s="226"/>
      <c r="G208" s="46"/>
      <c r="H208" s="26"/>
      <c r="I208" s="7"/>
      <c r="J208" s="7"/>
      <c r="K208" s="9"/>
      <c r="L208" s="237"/>
      <c r="M208" s="35"/>
    </row>
    <row r="209" spans="1:13" ht="13.5" hidden="1" thickBot="1">
      <c r="B209" s="6"/>
      <c r="C209" s="7"/>
      <c r="D209" s="21"/>
      <c r="E209" s="9"/>
      <c r="F209" s="226"/>
      <c r="G209" s="46"/>
      <c r="H209" s="26"/>
      <c r="I209" s="7"/>
      <c r="J209" s="7"/>
      <c r="K209" s="9"/>
      <c r="L209" s="237"/>
      <c r="M209" s="35"/>
    </row>
    <row r="210" spans="1:13" ht="13.5" hidden="1" thickBot="1">
      <c r="B210" s="6"/>
      <c r="C210" s="7"/>
      <c r="D210" s="21"/>
      <c r="E210" s="9"/>
      <c r="F210" s="226"/>
      <c r="G210" s="46"/>
      <c r="H210" s="26"/>
      <c r="I210" s="7"/>
      <c r="J210" s="7"/>
      <c r="K210" s="9"/>
      <c r="L210" s="237"/>
      <c r="M210" s="35"/>
    </row>
    <row r="211" spans="1:13" ht="13.5" hidden="1" thickBot="1">
      <c r="B211" s="19"/>
      <c r="C211" s="10"/>
      <c r="D211" s="22"/>
      <c r="E211" s="11"/>
      <c r="F211" s="227"/>
      <c r="G211" s="46"/>
      <c r="H211" s="28"/>
      <c r="I211" s="29"/>
      <c r="J211" s="29"/>
      <c r="K211" s="30"/>
      <c r="L211" s="238"/>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893" t="s">
        <v>772</v>
      </c>
      <c r="C213" s="893"/>
      <c r="D213" s="35"/>
      <c r="E213" s="193" t="s">
        <v>727</v>
      </c>
      <c r="F213" s="902" t="s">
        <v>1651</v>
      </c>
      <c r="G213" s="902"/>
      <c r="H213" s="902"/>
      <c r="I213" s="902"/>
      <c r="J213" s="35"/>
      <c r="K213" s="893" t="s">
        <v>727</v>
      </c>
      <c r="L213" s="893"/>
      <c r="M213" s="46"/>
    </row>
    <row r="214" spans="1:13" s="3" customFormat="1" ht="5.25" customHeight="1" thickTop="1" thickBot="1">
      <c r="A214" s="35"/>
      <c r="B214" s="894" t="s">
        <v>718</v>
      </c>
      <c r="C214" s="895"/>
      <c r="D214" s="43"/>
      <c r="E214" s="44"/>
      <c r="F214" s="44"/>
      <c r="G214" s="35"/>
      <c r="H214" s="898" t="s">
        <v>719</v>
      </c>
      <c r="I214" s="899"/>
      <c r="J214" s="45"/>
      <c r="K214" s="45"/>
      <c r="L214" s="45"/>
      <c r="M214" s="46"/>
    </row>
    <row r="215" spans="1:13" s="3" customFormat="1" ht="16.5" thickTop="1" thickBot="1">
      <c r="A215" s="46"/>
      <c r="B215" s="896"/>
      <c r="C215" s="897"/>
      <c r="D215" s="14"/>
      <c r="E215" s="12" t="s">
        <v>647</v>
      </c>
      <c r="F215" s="13">
        <f>COUNTA(D217:D236)</f>
        <v>7</v>
      </c>
      <c r="G215" s="46"/>
      <c r="H215" s="900"/>
      <c r="I215" s="901"/>
      <c r="J215" s="32"/>
      <c r="K215" s="33" t="s">
        <v>647</v>
      </c>
      <c r="L215" s="34">
        <f>COUNTA(J217:J236)</f>
        <v>4</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1104</v>
      </c>
      <c r="D217" s="84" t="s">
        <v>2376</v>
      </c>
      <c r="E217" s="85" t="s">
        <v>663</v>
      </c>
      <c r="F217" s="263" t="s">
        <v>2929</v>
      </c>
      <c r="G217" s="46"/>
      <c r="H217" s="100" t="s">
        <v>632</v>
      </c>
      <c r="I217" s="83" t="s">
        <v>701</v>
      </c>
      <c r="J217" s="84" t="s">
        <v>2507</v>
      </c>
      <c r="K217" s="85" t="s">
        <v>753</v>
      </c>
      <c r="L217" s="267" t="s">
        <v>2935</v>
      </c>
      <c r="M217" s="46"/>
    </row>
    <row r="218" spans="1:13" s="3" customFormat="1">
      <c r="A218" s="46"/>
      <c r="B218" s="87" t="s">
        <v>633</v>
      </c>
      <c r="C218" s="88" t="s">
        <v>1311</v>
      </c>
      <c r="D218" s="89" t="s">
        <v>2298</v>
      </c>
      <c r="E218" s="90" t="s">
        <v>679</v>
      </c>
      <c r="F218" s="264" t="s">
        <v>1835</v>
      </c>
      <c r="G218" s="46"/>
      <c r="H218" s="102" t="s">
        <v>633</v>
      </c>
      <c r="I218" s="88" t="s">
        <v>1147</v>
      </c>
      <c r="J218" s="89" t="s">
        <v>1069</v>
      </c>
      <c r="K218" s="90" t="s">
        <v>753</v>
      </c>
      <c r="L218" s="268" t="s">
        <v>2936</v>
      </c>
      <c r="M218" s="46"/>
    </row>
    <row r="219" spans="1:13" s="3" customFormat="1">
      <c r="A219" s="46"/>
      <c r="B219" s="92" t="s">
        <v>634</v>
      </c>
      <c r="C219" s="93" t="s">
        <v>689</v>
      </c>
      <c r="D219" s="94" t="s">
        <v>2322</v>
      </c>
      <c r="E219" s="95" t="s">
        <v>753</v>
      </c>
      <c r="F219" s="265" t="s">
        <v>2930</v>
      </c>
      <c r="G219" s="46"/>
      <c r="H219" s="104" t="s">
        <v>634</v>
      </c>
      <c r="I219" s="93" t="s">
        <v>669</v>
      </c>
      <c r="J219" s="94" t="s">
        <v>1540</v>
      </c>
      <c r="K219" s="95" t="s">
        <v>753</v>
      </c>
      <c r="L219" s="269" t="s">
        <v>2937</v>
      </c>
      <c r="M219" s="46"/>
    </row>
    <row r="220" spans="1:13" s="3" customFormat="1">
      <c r="A220" s="46"/>
      <c r="B220" s="6" t="s">
        <v>635</v>
      </c>
      <c r="C220" s="7" t="s">
        <v>2102</v>
      </c>
      <c r="D220" s="8" t="s">
        <v>2103</v>
      </c>
      <c r="E220" s="9" t="s">
        <v>2056</v>
      </c>
      <c r="F220" s="266" t="s">
        <v>548</v>
      </c>
      <c r="G220" s="46"/>
      <c r="H220" s="26" t="s">
        <v>635</v>
      </c>
      <c r="I220" s="7" t="s">
        <v>1631</v>
      </c>
      <c r="J220" s="8" t="s">
        <v>2938</v>
      </c>
      <c r="K220" s="9" t="s">
        <v>1599</v>
      </c>
      <c r="L220" s="270" t="s">
        <v>2939</v>
      </c>
      <c r="M220" s="46"/>
    </row>
    <row r="221" spans="1:13" s="3" customFormat="1">
      <c r="A221" s="46"/>
      <c r="B221" s="6" t="s">
        <v>636</v>
      </c>
      <c r="C221" s="7" t="s">
        <v>696</v>
      </c>
      <c r="D221" s="8" t="s">
        <v>1484</v>
      </c>
      <c r="E221" s="9" t="s">
        <v>753</v>
      </c>
      <c r="F221" s="266" t="s">
        <v>2931</v>
      </c>
      <c r="G221" s="46"/>
      <c r="H221" s="26"/>
      <c r="I221" s="7"/>
      <c r="J221" s="8"/>
      <c r="K221" s="9"/>
      <c r="L221" s="270"/>
      <c r="M221" s="46"/>
    </row>
    <row r="222" spans="1:13" s="3" customFormat="1">
      <c r="A222" s="46"/>
      <c r="B222" s="6" t="s">
        <v>637</v>
      </c>
      <c r="C222" s="7" t="s">
        <v>2450</v>
      </c>
      <c r="D222" s="8" t="s">
        <v>2932</v>
      </c>
      <c r="E222" s="9" t="s">
        <v>753</v>
      </c>
      <c r="F222" s="266" t="s">
        <v>2933</v>
      </c>
      <c r="G222" s="46"/>
      <c r="H222" s="26"/>
      <c r="I222" s="7"/>
      <c r="J222" s="8"/>
      <c r="K222" s="9"/>
      <c r="L222" s="270"/>
      <c r="M222" s="46"/>
    </row>
    <row r="223" spans="1:13" s="3" customFormat="1" ht="12.75" thickBot="1">
      <c r="A223" s="46"/>
      <c r="B223" s="6" t="s">
        <v>638</v>
      </c>
      <c r="C223" s="7" t="s">
        <v>489</v>
      </c>
      <c r="D223" s="8" t="s">
        <v>1251</v>
      </c>
      <c r="E223" s="9" t="s">
        <v>753</v>
      </c>
      <c r="F223" s="266" t="s">
        <v>2934</v>
      </c>
      <c r="G223" s="46"/>
      <c r="H223" s="26"/>
      <c r="I223" s="7"/>
      <c r="J223" s="8"/>
      <c r="K223" s="9"/>
      <c r="L223" s="237"/>
      <c r="M223" s="46"/>
    </row>
    <row r="224" spans="1:13" s="3" customFormat="1" ht="12.75" hidden="1">
      <c r="A224" s="46"/>
      <c r="B224" s="6"/>
      <c r="C224" s="7"/>
      <c r="D224" s="20"/>
      <c r="E224" s="9"/>
      <c r="F224" s="226"/>
      <c r="G224" s="46"/>
      <c r="H224" s="26"/>
      <c r="I224" s="7"/>
      <c r="J224" s="8"/>
      <c r="K224" s="9"/>
      <c r="L224" s="237"/>
      <c r="M224" s="46"/>
    </row>
    <row r="225" spans="1:13" s="3" customFormat="1" ht="12.75" hidden="1">
      <c r="A225" s="46"/>
      <c r="B225" s="6"/>
      <c r="C225" s="7"/>
      <c r="D225" s="20"/>
      <c r="E225" s="9"/>
      <c r="F225" s="226"/>
      <c r="G225" s="46"/>
      <c r="H225" s="26"/>
      <c r="I225" s="7"/>
      <c r="J225" s="8"/>
      <c r="K225" s="9"/>
      <c r="L225" s="237"/>
      <c r="M225" s="46"/>
    </row>
    <row r="226" spans="1:13" s="3" customFormat="1" ht="12.75" hidden="1">
      <c r="A226" s="46"/>
      <c r="B226" s="6"/>
      <c r="C226" s="7"/>
      <c r="D226" s="20"/>
      <c r="E226" s="9"/>
      <c r="F226" s="226"/>
      <c r="G226" s="46"/>
      <c r="H226" s="26"/>
      <c r="I226" s="7"/>
      <c r="J226" s="8"/>
      <c r="K226" s="9"/>
      <c r="L226" s="237"/>
      <c r="M226" s="46"/>
    </row>
    <row r="227" spans="1:13" s="3" customFormat="1" ht="12.75" hidden="1">
      <c r="A227" s="46"/>
      <c r="B227" s="6"/>
      <c r="C227" s="7"/>
      <c r="D227" s="20"/>
      <c r="E227" s="9"/>
      <c r="F227" s="22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1"/>
      <c r="E231" s="9"/>
      <c r="F231" s="226"/>
      <c r="G231" s="46"/>
      <c r="H231" s="26"/>
      <c r="I231" s="7"/>
      <c r="J231" s="7"/>
      <c r="K231" s="9"/>
      <c r="L231" s="237"/>
      <c r="M231" s="46"/>
    </row>
    <row r="232" spans="1:13" s="3" customFormat="1" ht="12.75" hidden="1">
      <c r="A232" s="46"/>
      <c r="B232" s="6"/>
      <c r="C232" s="7"/>
      <c r="D232" s="21"/>
      <c r="E232" s="9"/>
      <c r="F232" s="226"/>
      <c r="G232" s="46"/>
      <c r="H232" s="26"/>
      <c r="I232" s="7"/>
      <c r="J232" s="7"/>
      <c r="K232" s="9"/>
      <c r="L232" s="237"/>
      <c r="M232" s="46"/>
    </row>
    <row r="233" spans="1:13" s="3" customFormat="1" ht="12.75" hidden="1">
      <c r="A233" s="46"/>
      <c r="B233" s="6"/>
      <c r="C233" s="7"/>
      <c r="D233" s="21"/>
      <c r="E233" s="9"/>
      <c r="F233" s="226"/>
      <c r="G233" s="46"/>
      <c r="H233" s="26"/>
      <c r="I233" s="7"/>
      <c r="J233" s="7"/>
      <c r="K233" s="9"/>
      <c r="L233" s="237"/>
      <c r="M233" s="46"/>
    </row>
    <row r="234" spans="1:13" s="3" customFormat="1" ht="12.75" hidden="1">
      <c r="A234" s="46"/>
      <c r="B234" s="6"/>
      <c r="C234" s="7"/>
      <c r="D234" s="21"/>
      <c r="E234" s="9"/>
      <c r="F234" s="226"/>
      <c r="G234" s="46"/>
      <c r="H234" s="26"/>
      <c r="I234" s="7"/>
      <c r="J234" s="7"/>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3.5" hidden="1" thickBot="1">
      <c r="A236" s="46"/>
      <c r="B236" s="19"/>
      <c r="C236" s="10"/>
      <c r="D236" s="22"/>
      <c r="E236" s="11"/>
      <c r="F236" s="227"/>
      <c r="G236" s="46"/>
      <c r="H236" s="28"/>
      <c r="I236" s="29"/>
      <c r="J236" s="29"/>
      <c r="K236" s="30"/>
      <c r="L236" s="238"/>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5" t="s">
        <v>773</v>
      </c>
      <c r="C238" s="193"/>
      <c r="D238" s="35"/>
      <c r="E238" s="193" t="s">
        <v>726</v>
      </c>
      <c r="F238" s="902" t="s">
        <v>1652</v>
      </c>
      <c r="G238" s="902"/>
      <c r="H238" s="902"/>
      <c r="I238" s="902"/>
      <c r="J238" s="35"/>
      <c r="K238" s="193" t="s">
        <v>724</v>
      </c>
      <c r="L238" s="193"/>
      <c r="M238" s="46"/>
    </row>
    <row r="239" spans="1:13" s="3" customFormat="1" ht="5.25" customHeight="1" thickTop="1" thickBot="1">
      <c r="A239" s="35"/>
      <c r="B239" s="920" t="s">
        <v>720</v>
      </c>
      <c r="C239" s="921"/>
      <c r="D239" s="43"/>
      <c r="E239" s="44"/>
      <c r="F239" s="44"/>
      <c r="G239" s="35"/>
      <c r="H239" s="924" t="s">
        <v>721</v>
      </c>
      <c r="I239" s="925"/>
      <c r="J239" s="45"/>
      <c r="K239" s="45"/>
      <c r="L239" s="45"/>
      <c r="M239" s="46"/>
    </row>
    <row r="240" spans="1:13" s="3" customFormat="1" ht="16.5" thickTop="1" thickBot="1">
      <c r="A240" s="46"/>
      <c r="B240" s="922"/>
      <c r="C240" s="923"/>
      <c r="D240" s="14"/>
      <c r="E240" s="12" t="s">
        <v>647</v>
      </c>
      <c r="F240" s="13">
        <f>COUNTA(D242:D261)</f>
        <v>7</v>
      </c>
      <c r="G240" s="46"/>
      <c r="H240" s="926"/>
      <c r="I240" s="927"/>
      <c r="J240" s="32"/>
      <c r="K240" s="33" t="s">
        <v>647</v>
      </c>
      <c r="L240" s="34">
        <f>COUNTA(J242:J261)</f>
        <v>14</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948</v>
      </c>
      <c r="F242" s="263" t="s">
        <v>2146</v>
      </c>
      <c r="G242" s="46"/>
      <c r="H242" s="100" t="s">
        <v>632</v>
      </c>
      <c r="I242" s="83" t="s">
        <v>2945</v>
      </c>
      <c r="J242" s="84" t="s">
        <v>304</v>
      </c>
      <c r="K242" s="85" t="s">
        <v>1599</v>
      </c>
      <c r="L242" s="267" t="s">
        <v>2946</v>
      </c>
      <c r="M242" s="46"/>
    </row>
    <row r="243" spans="1:13" s="3" customFormat="1">
      <c r="A243" s="46"/>
      <c r="B243" s="87" t="s">
        <v>633</v>
      </c>
      <c r="C243" s="88" t="s">
        <v>1089</v>
      </c>
      <c r="D243" s="89" t="s">
        <v>2741</v>
      </c>
      <c r="E243" s="90" t="s">
        <v>2805</v>
      </c>
      <c r="F243" s="264" t="s">
        <v>2940</v>
      </c>
      <c r="G243" s="46"/>
      <c r="H243" s="102" t="s">
        <v>633</v>
      </c>
      <c r="I243" s="88" t="s">
        <v>426</v>
      </c>
      <c r="J243" s="89" t="s">
        <v>2970</v>
      </c>
      <c r="K243" s="90" t="s">
        <v>2969</v>
      </c>
      <c r="L243" s="268" t="s">
        <v>2947</v>
      </c>
      <c r="M243" s="46"/>
    </row>
    <row r="244" spans="1:13" s="3" customFormat="1">
      <c r="A244" s="46"/>
      <c r="B244" s="92" t="s">
        <v>634</v>
      </c>
      <c r="C244" s="93" t="s">
        <v>1204</v>
      </c>
      <c r="D244" s="94" t="s">
        <v>764</v>
      </c>
      <c r="E244" s="95" t="s">
        <v>671</v>
      </c>
      <c r="F244" s="265" t="s">
        <v>534</v>
      </c>
      <c r="G244" s="46"/>
      <c r="H244" s="104" t="s">
        <v>634</v>
      </c>
      <c r="I244" s="93" t="s">
        <v>666</v>
      </c>
      <c r="J244" s="94" t="s">
        <v>1563</v>
      </c>
      <c r="K244" s="95" t="s">
        <v>663</v>
      </c>
      <c r="L244" s="269" t="s">
        <v>2948</v>
      </c>
      <c r="M244" s="46"/>
    </row>
    <row r="245" spans="1:13" s="3" customFormat="1">
      <c r="A245" s="46"/>
      <c r="B245" s="6" t="s">
        <v>635</v>
      </c>
      <c r="C245" s="7" t="s">
        <v>1104</v>
      </c>
      <c r="D245" s="8" t="s">
        <v>1574</v>
      </c>
      <c r="E245" s="9" t="s">
        <v>753</v>
      </c>
      <c r="F245" s="266" t="s">
        <v>2941</v>
      </c>
      <c r="G245" s="46"/>
      <c r="H245" s="26" t="s">
        <v>635</v>
      </c>
      <c r="I245" s="7" t="s">
        <v>1068</v>
      </c>
      <c r="J245" s="8" t="s">
        <v>813</v>
      </c>
      <c r="K245" s="9" t="s">
        <v>671</v>
      </c>
      <c r="L245" s="270" t="s">
        <v>2949</v>
      </c>
      <c r="M245" s="46"/>
    </row>
    <row r="246" spans="1:13" s="3" customFormat="1">
      <c r="A246" s="46"/>
      <c r="B246" s="6" t="s">
        <v>636</v>
      </c>
      <c r="C246" s="7" t="s">
        <v>677</v>
      </c>
      <c r="D246" s="8" t="s">
        <v>1524</v>
      </c>
      <c r="E246" s="9" t="s">
        <v>753</v>
      </c>
      <c r="F246" s="266" t="s">
        <v>2942</v>
      </c>
      <c r="G246" s="46"/>
      <c r="H246" s="26" t="s">
        <v>636</v>
      </c>
      <c r="I246" s="7" t="s">
        <v>731</v>
      </c>
      <c r="J246" s="8" t="s">
        <v>1279</v>
      </c>
      <c r="K246" s="9" t="s">
        <v>753</v>
      </c>
      <c r="L246" s="270" t="s">
        <v>2950</v>
      </c>
      <c r="M246" s="46"/>
    </row>
    <row r="247" spans="1:13" s="3" customFormat="1">
      <c r="A247" s="46"/>
      <c r="B247" s="6" t="s">
        <v>637</v>
      </c>
      <c r="C247" s="7" t="s">
        <v>978</v>
      </c>
      <c r="D247" s="8" t="s">
        <v>397</v>
      </c>
      <c r="E247" s="9" t="s">
        <v>671</v>
      </c>
      <c r="F247" s="266" t="s">
        <v>2943</v>
      </c>
      <c r="G247" s="46"/>
      <c r="H247" s="26" t="s">
        <v>637</v>
      </c>
      <c r="I247" s="7" t="s">
        <v>586</v>
      </c>
      <c r="J247" s="8" t="s">
        <v>2951</v>
      </c>
      <c r="K247" s="9" t="s">
        <v>2918</v>
      </c>
      <c r="L247" s="270" t="s">
        <v>2952</v>
      </c>
      <c r="M247" s="46"/>
    </row>
    <row r="248" spans="1:13" s="3" customFormat="1">
      <c r="A248" s="46"/>
      <c r="B248" s="6" t="s">
        <v>638</v>
      </c>
      <c r="C248" s="7" t="s">
        <v>698</v>
      </c>
      <c r="D248" s="8" t="s">
        <v>2298</v>
      </c>
      <c r="E248" s="9" t="s">
        <v>671</v>
      </c>
      <c r="F248" s="266" t="s">
        <v>2944</v>
      </c>
      <c r="G248" s="46"/>
      <c r="H248" s="26" t="s">
        <v>638</v>
      </c>
      <c r="I248" s="7" t="s">
        <v>1056</v>
      </c>
      <c r="J248" s="8" t="s">
        <v>2953</v>
      </c>
      <c r="K248" s="9" t="s">
        <v>730</v>
      </c>
      <c r="L248" s="270" t="s">
        <v>2954</v>
      </c>
      <c r="M248" s="46"/>
    </row>
    <row r="249" spans="1:13" s="3" customFormat="1" ht="12.75">
      <c r="A249" s="46"/>
      <c r="B249" s="6"/>
      <c r="C249" s="7"/>
      <c r="D249" s="20"/>
      <c r="E249" s="9"/>
      <c r="F249" s="226"/>
      <c r="G249" s="46"/>
      <c r="H249" s="26" t="s">
        <v>639</v>
      </c>
      <c r="I249" s="7" t="s">
        <v>669</v>
      </c>
      <c r="J249" s="8" t="s">
        <v>538</v>
      </c>
      <c r="K249" s="9" t="s">
        <v>753</v>
      </c>
      <c r="L249" s="270" t="s">
        <v>2955</v>
      </c>
      <c r="M249" s="46"/>
    </row>
    <row r="250" spans="1:13" s="3" customFormat="1" ht="12.75">
      <c r="A250" s="46"/>
      <c r="B250" s="6"/>
      <c r="C250" s="7"/>
      <c r="D250" s="20"/>
      <c r="E250" s="9"/>
      <c r="F250" s="226"/>
      <c r="G250" s="46"/>
      <c r="H250" s="26" t="s">
        <v>640</v>
      </c>
      <c r="I250" s="7" t="s">
        <v>669</v>
      </c>
      <c r="J250" s="8" t="s">
        <v>2956</v>
      </c>
      <c r="K250" s="9" t="s">
        <v>2957</v>
      </c>
      <c r="L250" s="270" t="s">
        <v>2958</v>
      </c>
      <c r="M250" s="46"/>
    </row>
    <row r="251" spans="1:13" s="3" customFormat="1" ht="12.75">
      <c r="A251" s="46"/>
      <c r="B251" s="6"/>
      <c r="C251" s="7"/>
      <c r="D251" s="20"/>
      <c r="E251" s="9"/>
      <c r="F251" s="226"/>
      <c r="G251" s="46"/>
      <c r="H251" s="26" t="s">
        <v>641</v>
      </c>
      <c r="I251" s="7" t="s">
        <v>2959</v>
      </c>
      <c r="J251" s="8" t="s">
        <v>2960</v>
      </c>
      <c r="K251" s="9" t="s">
        <v>2961</v>
      </c>
      <c r="L251" s="270" t="s">
        <v>2962</v>
      </c>
      <c r="M251" s="46"/>
    </row>
    <row r="252" spans="1:13" s="3" customFormat="1" ht="12.75">
      <c r="A252" s="46"/>
      <c r="B252" s="6"/>
      <c r="C252" s="7"/>
      <c r="D252" s="20"/>
      <c r="E252" s="9"/>
      <c r="F252" s="226"/>
      <c r="G252" s="46"/>
      <c r="H252" s="26" t="s">
        <v>642</v>
      </c>
      <c r="I252" s="7" t="s">
        <v>742</v>
      </c>
      <c r="J252" s="8" t="s">
        <v>2963</v>
      </c>
      <c r="K252" s="9" t="s">
        <v>663</v>
      </c>
      <c r="L252" s="270" t="s">
        <v>2964</v>
      </c>
      <c r="M252" s="46"/>
    </row>
    <row r="253" spans="1:13" s="3" customFormat="1" ht="12.75">
      <c r="A253" s="46"/>
      <c r="B253" s="6"/>
      <c r="C253" s="7"/>
      <c r="D253" s="20"/>
      <c r="E253" s="9"/>
      <c r="F253" s="226"/>
      <c r="G253" s="46"/>
      <c r="H253" s="26" t="s">
        <v>643</v>
      </c>
      <c r="I253" s="7" t="s">
        <v>866</v>
      </c>
      <c r="J253" s="8" t="s">
        <v>786</v>
      </c>
      <c r="K253" s="9" t="s">
        <v>671</v>
      </c>
      <c r="L253" s="270" t="s">
        <v>2965</v>
      </c>
      <c r="M253" s="46"/>
    </row>
    <row r="254" spans="1:13" s="3" customFormat="1" ht="12.75">
      <c r="A254" s="46"/>
      <c r="B254" s="6"/>
      <c r="C254" s="7"/>
      <c r="D254" s="20"/>
      <c r="E254" s="9"/>
      <c r="F254" s="226"/>
      <c r="G254" s="46"/>
      <c r="H254" s="26" t="s">
        <v>644</v>
      </c>
      <c r="I254" s="7" t="s">
        <v>708</v>
      </c>
      <c r="J254" s="8" t="s">
        <v>811</v>
      </c>
      <c r="K254" s="9" t="s">
        <v>631</v>
      </c>
      <c r="L254" s="270" t="s">
        <v>1880</v>
      </c>
      <c r="M254" s="46"/>
    </row>
    <row r="255" spans="1:13" s="3" customFormat="1" ht="13.5" thickBot="1">
      <c r="A255" s="46"/>
      <c r="B255" s="6"/>
      <c r="C255" s="7"/>
      <c r="D255" s="20"/>
      <c r="E255" s="9"/>
      <c r="F255" s="226"/>
      <c r="G255" s="46"/>
      <c r="H255" s="26" t="s">
        <v>645</v>
      </c>
      <c r="I255" s="7" t="s">
        <v>1142</v>
      </c>
      <c r="J255" s="8" t="s">
        <v>2966</v>
      </c>
      <c r="K255" s="9" t="s">
        <v>2967</v>
      </c>
      <c r="L255" s="270" t="s">
        <v>2968</v>
      </c>
      <c r="M255" s="46"/>
    </row>
    <row r="256" spans="1:13" s="3" customFormat="1" ht="13.5" hidden="1" thickBot="1">
      <c r="A256" s="46"/>
      <c r="B256" s="6"/>
      <c r="C256" s="7"/>
      <c r="D256" s="21"/>
      <c r="E256" s="9"/>
      <c r="F256" s="226"/>
      <c r="G256" s="46"/>
      <c r="H256" s="26"/>
      <c r="I256" s="7"/>
      <c r="J256" s="8"/>
      <c r="K256" s="9"/>
      <c r="L256" s="237"/>
      <c r="M256" s="46"/>
    </row>
    <row r="257" spans="1:13" s="3" customFormat="1" ht="13.5" hidden="1" thickBot="1">
      <c r="A257" s="46"/>
      <c r="B257" s="6"/>
      <c r="C257" s="7"/>
      <c r="D257" s="21"/>
      <c r="E257" s="9"/>
      <c r="F257" s="226"/>
      <c r="G257" s="46"/>
      <c r="H257" s="26"/>
      <c r="I257" s="7"/>
      <c r="J257" s="7"/>
      <c r="K257" s="9"/>
      <c r="L257" s="237"/>
      <c r="M257" s="46"/>
    </row>
    <row r="258" spans="1:13" s="3" customFormat="1" ht="13.5" hidden="1" thickBot="1">
      <c r="A258" s="46"/>
      <c r="B258" s="6"/>
      <c r="C258" s="7"/>
      <c r="D258" s="21"/>
      <c r="E258" s="9"/>
      <c r="F258" s="226"/>
      <c r="G258" s="46"/>
      <c r="H258" s="26"/>
      <c r="I258" s="7"/>
      <c r="J258" s="7"/>
      <c r="K258" s="9"/>
      <c r="L258" s="237"/>
      <c r="M258" s="46"/>
    </row>
    <row r="259" spans="1:13" s="3" customFormat="1" ht="13.5" hidden="1" thickBot="1">
      <c r="A259" s="46"/>
      <c r="B259" s="6"/>
      <c r="C259" s="7"/>
      <c r="D259" s="21"/>
      <c r="E259" s="9"/>
      <c r="F259" s="226"/>
      <c r="G259" s="46"/>
      <c r="H259" s="26"/>
      <c r="I259" s="7"/>
      <c r="J259" s="7"/>
      <c r="K259" s="9"/>
      <c r="L259" s="237"/>
      <c r="M259" s="46"/>
    </row>
    <row r="260" spans="1:13" s="3" customFormat="1" ht="13.5" hidden="1" thickBot="1">
      <c r="A260" s="46"/>
      <c r="B260" s="6"/>
      <c r="C260" s="7"/>
      <c r="D260" s="21"/>
      <c r="E260" s="9"/>
      <c r="F260" s="226"/>
      <c r="G260" s="46"/>
      <c r="H260" s="26"/>
      <c r="I260" s="7"/>
      <c r="J260" s="7"/>
      <c r="K260" s="9"/>
      <c r="L260" s="237"/>
      <c r="M260" s="46"/>
    </row>
    <row r="261" spans="1:13" s="3" customFormat="1" ht="13.5" hidden="1" thickBot="1">
      <c r="A261" s="46"/>
      <c r="B261" s="19"/>
      <c r="C261" s="10"/>
      <c r="D261" s="22"/>
      <c r="E261" s="11"/>
      <c r="F261" s="227"/>
      <c r="G261" s="46"/>
      <c r="H261" s="28"/>
      <c r="I261" s="29"/>
      <c r="J261" s="29"/>
      <c r="K261" s="30"/>
      <c r="L261" s="238"/>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5" t="s">
        <v>774</v>
      </c>
      <c r="C263" s="193"/>
      <c r="D263" s="35"/>
      <c r="E263" s="193" t="s">
        <v>726</v>
      </c>
      <c r="F263" s="902" t="s">
        <v>723</v>
      </c>
      <c r="G263" s="902"/>
      <c r="H263" s="902"/>
      <c r="I263" s="902"/>
      <c r="K263" s="193" t="s">
        <v>724</v>
      </c>
      <c r="L263" s="193"/>
      <c r="M263" s="46"/>
    </row>
    <row r="264" spans="1:13" s="3" customFormat="1" ht="5.25" customHeight="1" thickTop="1" thickBot="1">
      <c r="A264" s="35"/>
      <c r="B264" s="920" t="s">
        <v>1617</v>
      </c>
      <c r="C264" s="921"/>
      <c r="D264" s="43"/>
      <c r="E264" s="44"/>
      <c r="F264" s="44"/>
      <c r="G264" s="35"/>
      <c r="H264" s="924" t="s">
        <v>722</v>
      </c>
      <c r="I264" s="925"/>
      <c r="J264" s="45"/>
      <c r="K264" s="45"/>
      <c r="L264" s="45"/>
      <c r="M264" s="46"/>
    </row>
    <row r="265" spans="1:13" s="3" customFormat="1" ht="16.5" thickTop="1" thickBot="1">
      <c r="A265" s="46"/>
      <c r="B265" s="922"/>
      <c r="C265" s="923"/>
      <c r="D265" s="14"/>
      <c r="E265" s="12" t="s">
        <v>647</v>
      </c>
      <c r="F265" s="13">
        <f>COUNTA(D267:D286)</f>
        <v>5</v>
      </c>
      <c r="G265" s="46"/>
      <c r="H265" s="926"/>
      <c r="I265" s="927"/>
      <c r="J265" s="32"/>
      <c r="K265" s="33" t="s">
        <v>647</v>
      </c>
      <c r="L265" s="34">
        <f>COUNTA(J267:J286)</f>
        <v>14</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1405</v>
      </c>
      <c r="D267" s="84" t="s">
        <v>2971</v>
      </c>
      <c r="E267" s="85" t="s">
        <v>730</v>
      </c>
      <c r="F267" s="263" t="s">
        <v>2972</v>
      </c>
      <c r="G267" s="46"/>
      <c r="H267" s="100" t="s">
        <v>632</v>
      </c>
      <c r="I267" s="83" t="s">
        <v>982</v>
      </c>
      <c r="J267" s="84" t="s">
        <v>2079</v>
      </c>
      <c r="K267" s="85" t="s">
        <v>663</v>
      </c>
      <c r="L267" s="267" t="s">
        <v>2981</v>
      </c>
      <c r="M267" s="46"/>
    </row>
    <row r="268" spans="1:13" s="3" customFormat="1">
      <c r="A268" s="46"/>
      <c r="B268" s="87" t="s">
        <v>633</v>
      </c>
      <c r="C268" s="88" t="s">
        <v>1620</v>
      </c>
      <c r="D268" s="89" t="s">
        <v>1621</v>
      </c>
      <c r="E268" s="90" t="s">
        <v>753</v>
      </c>
      <c r="F268" s="264" t="s">
        <v>2973</v>
      </c>
      <c r="G268" s="46"/>
      <c r="H268" s="102" t="s">
        <v>633</v>
      </c>
      <c r="I268" s="88" t="s">
        <v>828</v>
      </c>
      <c r="J268" s="89" t="s">
        <v>1603</v>
      </c>
      <c r="K268" s="90" t="s">
        <v>1599</v>
      </c>
      <c r="L268" s="268" t="s">
        <v>2982</v>
      </c>
      <c r="M268" s="46"/>
    </row>
    <row r="269" spans="1:13" s="3" customFormat="1">
      <c r="A269" s="46"/>
      <c r="B269" s="92" t="s">
        <v>634</v>
      </c>
      <c r="C269" s="93" t="s">
        <v>1670</v>
      </c>
      <c r="D269" s="94" t="s">
        <v>2376</v>
      </c>
      <c r="E269" s="95" t="s">
        <v>663</v>
      </c>
      <c r="F269" s="265" t="s">
        <v>2974</v>
      </c>
      <c r="G269" s="46"/>
      <c r="H269" s="104" t="s">
        <v>634</v>
      </c>
      <c r="I269" s="93" t="s">
        <v>1594</v>
      </c>
      <c r="J269" s="94" t="s">
        <v>2983</v>
      </c>
      <c r="K269" s="95" t="s">
        <v>1599</v>
      </c>
      <c r="L269" s="269" t="s">
        <v>2984</v>
      </c>
      <c r="M269" s="46"/>
    </row>
    <row r="270" spans="1:13" s="3" customFormat="1">
      <c r="A270" s="46"/>
      <c r="B270" s="6" t="s">
        <v>635</v>
      </c>
      <c r="C270" s="7" t="s">
        <v>973</v>
      </c>
      <c r="D270" s="8" t="s">
        <v>1484</v>
      </c>
      <c r="E270" s="9" t="s">
        <v>753</v>
      </c>
      <c r="F270" s="266" t="s">
        <v>2975</v>
      </c>
      <c r="G270" s="46"/>
      <c r="H270" s="26" t="s">
        <v>635</v>
      </c>
      <c r="I270" s="7" t="s">
        <v>1053</v>
      </c>
      <c r="J270" s="8" t="s">
        <v>1054</v>
      </c>
      <c r="K270" s="9" t="s">
        <v>883</v>
      </c>
      <c r="L270" s="270" t="s">
        <v>2985</v>
      </c>
      <c r="M270" s="46"/>
    </row>
    <row r="271" spans="1:13" s="3" customFormat="1">
      <c r="A271" s="46"/>
      <c r="B271" s="6" t="s">
        <v>636</v>
      </c>
      <c r="C271" s="7" t="s">
        <v>2883</v>
      </c>
      <c r="D271" s="8" t="s">
        <v>2890</v>
      </c>
      <c r="E271" s="9" t="s">
        <v>663</v>
      </c>
      <c r="F271" s="266" t="s">
        <v>2976</v>
      </c>
      <c r="G271" s="46"/>
      <c r="H271" s="26" t="s">
        <v>636</v>
      </c>
      <c r="I271" s="7" t="s">
        <v>790</v>
      </c>
      <c r="J271" s="8" t="s">
        <v>2986</v>
      </c>
      <c r="K271" s="9" t="s">
        <v>2918</v>
      </c>
      <c r="L271" s="270" t="s">
        <v>606</v>
      </c>
      <c r="M271" s="46"/>
    </row>
    <row r="272" spans="1:13" s="3" customFormat="1" ht="12.75">
      <c r="A272" s="46"/>
      <c r="B272" s="6"/>
      <c r="C272" s="7"/>
      <c r="D272" s="20"/>
      <c r="E272" s="9"/>
      <c r="F272" s="266"/>
      <c r="G272" s="46"/>
      <c r="H272" s="26" t="s">
        <v>637</v>
      </c>
      <c r="I272" s="7" t="s">
        <v>793</v>
      </c>
      <c r="J272" s="8" t="s">
        <v>2566</v>
      </c>
      <c r="K272" s="9" t="s">
        <v>753</v>
      </c>
      <c r="L272" s="270" t="s">
        <v>2987</v>
      </c>
      <c r="M272" s="46"/>
    </row>
    <row r="273" spans="1:13" s="3" customFormat="1" ht="12.75">
      <c r="A273" s="46"/>
      <c r="B273" s="6"/>
      <c r="C273" s="7"/>
      <c r="D273" s="20"/>
      <c r="E273" s="9"/>
      <c r="F273" s="266"/>
      <c r="G273" s="46"/>
      <c r="H273" s="26" t="s">
        <v>638</v>
      </c>
      <c r="I273" s="7" t="s">
        <v>701</v>
      </c>
      <c r="J273" s="8" t="s">
        <v>700</v>
      </c>
      <c r="K273" s="9" t="s">
        <v>671</v>
      </c>
      <c r="L273" s="270" t="s">
        <v>564</v>
      </c>
      <c r="M273" s="46"/>
    </row>
    <row r="274" spans="1:13" s="3" customFormat="1" ht="12.75">
      <c r="A274" s="46"/>
      <c r="B274" s="6"/>
      <c r="C274" s="7"/>
      <c r="D274" s="20"/>
      <c r="E274" s="9"/>
      <c r="F274" s="226"/>
      <c r="G274" s="46"/>
      <c r="H274" s="26" t="s">
        <v>639</v>
      </c>
      <c r="I274" s="7" t="s">
        <v>982</v>
      </c>
      <c r="J274" s="8" t="s">
        <v>1281</v>
      </c>
      <c r="K274" s="9" t="s">
        <v>753</v>
      </c>
      <c r="L274" s="270" t="s">
        <v>2988</v>
      </c>
      <c r="M274" s="46"/>
    </row>
    <row r="275" spans="1:13" s="3" customFormat="1" ht="12.75">
      <c r="A275" s="46"/>
      <c r="B275" s="6"/>
      <c r="C275" s="7"/>
      <c r="D275" s="20"/>
      <c r="E275" s="9"/>
      <c r="F275" s="226"/>
      <c r="G275" s="46"/>
      <c r="H275" s="26" t="s">
        <v>640</v>
      </c>
      <c r="I275" s="7" t="s">
        <v>790</v>
      </c>
      <c r="J275" s="8" t="s">
        <v>797</v>
      </c>
      <c r="K275" s="9" t="s">
        <v>679</v>
      </c>
      <c r="L275" s="270" t="s">
        <v>2989</v>
      </c>
      <c r="M275" s="46"/>
    </row>
    <row r="276" spans="1:13" s="3" customFormat="1" ht="12.75">
      <c r="A276" s="46"/>
      <c r="B276" s="6"/>
      <c r="C276" s="7"/>
      <c r="D276" s="20"/>
      <c r="E276" s="9"/>
      <c r="F276" s="226"/>
      <c r="G276" s="46"/>
      <c r="H276" s="26" t="s">
        <v>641</v>
      </c>
      <c r="I276" s="7" t="s">
        <v>984</v>
      </c>
      <c r="J276" s="8" t="s">
        <v>2990</v>
      </c>
      <c r="K276" s="9" t="s">
        <v>730</v>
      </c>
      <c r="L276" s="270" t="s">
        <v>2991</v>
      </c>
      <c r="M276" s="46"/>
    </row>
    <row r="277" spans="1:13" s="3" customFormat="1" ht="12.75">
      <c r="A277" s="46"/>
      <c r="B277" s="6"/>
      <c r="C277" s="7"/>
      <c r="D277" s="20"/>
      <c r="E277" s="9"/>
      <c r="F277" s="226"/>
      <c r="G277" s="46"/>
      <c r="H277" s="26" t="s">
        <v>642</v>
      </c>
      <c r="I277" s="7" t="s">
        <v>982</v>
      </c>
      <c r="J277" s="8" t="s">
        <v>2992</v>
      </c>
      <c r="K277" s="9" t="s">
        <v>2993</v>
      </c>
      <c r="L277" s="270" t="s">
        <v>2994</v>
      </c>
      <c r="M277" s="46"/>
    </row>
    <row r="278" spans="1:13" s="3" customFormat="1" ht="12.75">
      <c r="A278" s="46"/>
      <c r="B278" s="6"/>
      <c r="C278" s="7"/>
      <c r="D278" s="20"/>
      <c r="E278" s="9"/>
      <c r="F278" s="226"/>
      <c r="G278" s="46"/>
      <c r="H278" s="26" t="s">
        <v>643</v>
      </c>
      <c r="I278" s="7" t="s">
        <v>1596</v>
      </c>
      <c r="J278" s="8" t="s">
        <v>1582</v>
      </c>
      <c r="K278" s="9" t="s">
        <v>663</v>
      </c>
      <c r="L278" s="270" t="s">
        <v>2995</v>
      </c>
      <c r="M278" s="46"/>
    </row>
    <row r="279" spans="1:13" s="3" customFormat="1" ht="12.75">
      <c r="A279" s="46"/>
      <c r="B279" s="6"/>
      <c r="C279" s="7"/>
      <c r="D279" s="20"/>
      <c r="E279" s="9"/>
      <c r="F279" s="226"/>
      <c r="G279" s="46"/>
      <c r="H279" s="26" t="s">
        <v>644</v>
      </c>
      <c r="I279" s="7" t="s">
        <v>1062</v>
      </c>
      <c r="J279" s="8" t="s">
        <v>2996</v>
      </c>
      <c r="K279" s="9" t="s">
        <v>945</v>
      </c>
      <c r="L279" s="270" t="s">
        <v>2997</v>
      </c>
      <c r="M279" s="46"/>
    </row>
    <row r="280" spans="1:13" s="3" customFormat="1" ht="13.5" thickBot="1">
      <c r="A280" s="46"/>
      <c r="B280" s="6"/>
      <c r="C280" s="7"/>
      <c r="D280" s="20"/>
      <c r="E280" s="9"/>
      <c r="F280" s="226"/>
      <c r="G280" s="46"/>
      <c r="H280" s="26" t="s">
        <v>645</v>
      </c>
      <c r="I280" s="7" t="s">
        <v>1053</v>
      </c>
      <c r="J280" s="8" t="s">
        <v>998</v>
      </c>
      <c r="K280" s="9" t="s">
        <v>753</v>
      </c>
      <c r="L280" s="270" t="s">
        <v>2998</v>
      </c>
      <c r="M280" s="46"/>
    </row>
    <row r="281" spans="1:13" s="3" customFormat="1" ht="12.75" hidden="1">
      <c r="A281" s="46"/>
      <c r="B281" s="6"/>
      <c r="C281" s="7"/>
      <c r="D281" s="21"/>
      <c r="E281" s="9"/>
      <c r="F281" s="226"/>
      <c r="G281" s="46"/>
      <c r="H281" s="26"/>
      <c r="I281" s="7"/>
      <c r="J281" s="7"/>
      <c r="K281" s="9"/>
      <c r="L281" s="237"/>
      <c r="M281" s="46"/>
    </row>
    <row r="282" spans="1:13" s="3" customFormat="1" ht="12.75" hidden="1">
      <c r="A282" s="46"/>
      <c r="B282" s="6"/>
      <c r="C282" s="7"/>
      <c r="D282" s="21"/>
      <c r="E282" s="9"/>
      <c r="F282" s="226"/>
      <c r="G282" s="46"/>
      <c r="H282" s="26"/>
      <c r="I282" s="7"/>
      <c r="J282" s="7"/>
      <c r="K282" s="9"/>
      <c r="L282" s="237"/>
      <c r="M282" s="46"/>
    </row>
    <row r="283" spans="1:13" s="3" customFormat="1" ht="12.75" hidden="1">
      <c r="A283" s="46"/>
      <c r="B283" s="6"/>
      <c r="C283" s="7"/>
      <c r="D283" s="21"/>
      <c r="E283" s="9"/>
      <c r="F283" s="226"/>
      <c r="G283" s="46"/>
      <c r="H283" s="26"/>
      <c r="I283" s="7"/>
      <c r="J283" s="7"/>
      <c r="K283" s="9"/>
      <c r="L283" s="237"/>
      <c r="M283" s="46"/>
    </row>
    <row r="284" spans="1:13" s="3" customFormat="1" ht="12.75" hidden="1">
      <c r="A284" s="46"/>
      <c r="B284" s="6"/>
      <c r="C284" s="7"/>
      <c r="D284" s="21"/>
      <c r="E284" s="9"/>
      <c r="F284" s="226"/>
      <c r="G284" s="46"/>
      <c r="H284" s="26"/>
      <c r="I284" s="7"/>
      <c r="J284" s="7"/>
      <c r="K284" s="9"/>
      <c r="L284" s="237"/>
      <c r="M284" s="46"/>
    </row>
    <row r="285" spans="1:13" s="3" customFormat="1" ht="12.75" hidden="1">
      <c r="A285" s="46"/>
      <c r="B285" s="6"/>
      <c r="C285" s="7"/>
      <c r="D285" s="21"/>
      <c r="E285" s="9"/>
      <c r="F285" s="226"/>
      <c r="G285" s="46"/>
      <c r="H285" s="26"/>
      <c r="I285" s="7"/>
      <c r="J285" s="7"/>
      <c r="K285" s="9"/>
      <c r="L285" s="237"/>
      <c r="M285" s="46"/>
    </row>
    <row r="286" spans="1:13" s="3" customFormat="1" ht="13.5" hidden="1" thickBot="1">
      <c r="A286" s="46"/>
      <c r="B286" s="19"/>
      <c r="C286" s="10"/>
      <c r="D286" s="22"/>
      <c r="E286" s="11"/>
      <c r="F286" s="227"/>
      <c r="G286" s="46"/>
      <c r="H286" s="28"/>
      <c r="I286" s="29"/>
      <c r="J286" s="29"/>
      <c r="K286" s="30"/>
      <c r="L286" s="238"/>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5" t="s">
        <v>914</v>
      </c>
      <c r="C288" s="193"/>
      <c r="D288" s="193" t="s">
        <v>724</v>
      </c>
      <c r="E288" s="902" t="s">
        <v>916</v>
      </c>
      <c r="F288" s="902"/>
      <c r="G288" s="42"/>
      <c r="H288" s="193" t="s">
        <v>775</v>
      </c>
      <c r="I288" s="193"/>
      <c r="J288" s="193" t="s">
        <v>724</v>
      </c>
      <c r="K288" s="902" t="s">
        <v>915</v>
      </c>
      <c r="L288" s="902"/>
      <c r="M288" s="46"/>
    </row>
    <row r="289" spans="1:13" s="3" customFormat="1" ht="5.25" customHeight="1" thickTop="1" thickBot="1">
      <c r="A289" s="35"/>
      <c r="B289" s="930" t="s">
        <v>906</v>
      </c>
      <c r="C289" s="931"/>
      <c r="D289" s="45"/>
      <c r="E289" s="45"/>
      <c r="F289" s="45"/>
      <c r="G289" s="35"/>
      <c r="H289" s="924" t="s">
        <v>722</v>
      </c>
      <c r="I289" s="925"/>
      <c r="J289" s="45"/>
      <c r="K289" s="45"/>
      <c r="L289" s="45"/>
      <c r="M289" s="46"/>
    </row>
    <row r="290" spans="1:13" s="3" customFormat="1" ht="16.5" thickTop="1" thickBot="1">
      <c r="A290" s="46"/>
      <c r="B290" s="932"/>
      <c r="C290" s="933"/>
      <c r="D290" s="58"/>
      <c r="E290" s="59" t="s">
        <v>647</v>
      </c>
      <c r="F290" s="60">
        <f>COUNTA(D292:D311)</f>
        <v>4</v>
      </c>
      <c r="G290" s="46"/>
      <c r="H290" s="926"/>
      <c r="I290" s="927"/>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71" t="s">
        <v>3002</v>
      </c>
      <c r="G292" s="46"/>
      <c r="H292" s="100" t="s">
        <v>632</v>
      </c>
      <c r="I292" s="83" t="s">
        <v>1084</v>
      </c>
      <c r="J292" s="84" t="s">
        <v>316</v>
      </c>
      <c r="K292" s="85" t="s">
        <v>730</v>
      </c>
      <c r="L292" s="267" t="s">
        <v>3007</v>
      </c>
      <c r="M292" s="46"/>
    </row>
    <row r="293" spans="1:13" s="3" customFormat="1">
      <c r="A293" s="46"/>
      <c r="B293" s="98" t="s">
        <v>633</v>
      </c>
      <c r="C293" s="88" t="s">
        <v>1439</v>
      </c>
      <c r="D293" s="89" t="s">
        <v>892</v>
      </c>
      <c r="E293" s="90" t="s">
        <v>668</v>
      </c>
      <c r="F293" s="272" t="s">
        <v>3003</v>
      </c>
      <c r="G293" s="46"/>
      <c r="H293" s="102" t="s">
        <v>633</v>
      </c>
      <c r="I293" s="88" t="s">
        <v>889</v>
      </c>
      <c r="J293" s="89" t="s">
        <v>3008</v>
      </c>
      <c r="K293" s="90" t="s">
        <v>3013</v>
      </c>
      <c r="L293" s="268" t="s">
        <v>3009</v>
      </c>
      <c r="M293" s="46"/>
    </row>
    <row r="294" spans="1:13" s="3" customFormat="1">
      <c r="A294" s="46"/>
      <c r="B294" s="99" t="s">
        <v>634</v>
      </c>
      <c r="C294" s="93" t="s">
        <v>586</v>
      </c>
      <c r="D294" s="94" t="s">
        <v>1296</v>
      </c>
      <c r="E294" s="95" t="s">
        <v>753</v>
      </c>
      <c r="F294" s="273" t="s">
        <v>3004</v>
      </c>
      <c r="G294" s="46"/>
      <c r="H294" s="104" t="s">
        <v>634</v>
      </c>
      <c r="I294" s="93" t="s">
        <v>1068</v>
      </c>
      <c r="J294" s="94" t="s">
        <v>316</v>
      </c>
      <c r="K294" s="95" t="s">
        <v>730</v>
      </c>
      <c r="L294" s="269" t="s">
        <v>3010</v>
      </c>
      <c r="M294" s="46"/>
    </row>
    <row r="295" spans="1:13" s="3" customFormat="1">
      <c r="A295" s="46"/>
      <c r="B295" s="63" t="s">
        <v>635</v>
      </c>
      <c r="C295" s="7" t="s">
        <v>879</v>
      </c>
      <c r="D295" s="8" t="s">
        <v>3005</v>
      </c>
      <c r="E295" s="9" t="s">
        <v>1599</v>
      </c>
      <c r="F295" s="274" t="s">
        <v>3006</v>
      </c>
      <c r="G295" s="46"/>
      <c r="H295" s="26" t="s">
        <v>635</v>
      </c>
      <c r="I295" s="7" t="s">
        <v>991</v>
      </c>
      <c r="J295" s="8" t="s">
        <v>2596</v>
      </c>
      <c r="K295" s="9" t="s">
        <v>1599</v>
      </c>
      <c r="L295" s="270" t="s">
        <v>574</v>
      </c>
      <c r="M295" s="46"/>
    </row>
    <row r="296" spans="1:13" s="3" customFormat="1">
      <c r="A296" s="46"/>
      <c r="B296" s="63"/>
      <c r="C296" s="7"/>
      <c r="D296" s="8"/>
      <c r="E296" s="9"/>
      <c r="F296" s="274"/>
      <c r="G296" s="46"/>
      <c r="H296" s="26" t="s">
        <v>636</v>
      </c>
      <c r="I296" s="7" t="s">
        <v>866</v>
      </c>
      <c r="J296" s="8" t="s">
        <v>1070</v>
      </c>
      <c r="K296" s="9" t="s">
        <v>753</v>
      </c>
      <c r="L296" s="270" t="s">
        <v>3011</v>
      </c>
      <c r="M296" s="46"/>
    </row>
    <row r="297" spans="1:13" s="3" customFormat="1" ht="13.5" thickBot="1">
      <c r="A297" s="46"/>
      <c r="B297" s="63"/>
      <c r="C297" s="7"/>
      <c r="D297" s="20"/>
      <c r="E297" s="9"/>
      <c r="F297" s="274"/>
      <c r="G297" s="46"/>
      <c r="H297" s="26" t="s">
        <v>637</v>
      </c>
      <c r="I297" s="7" t="s">
        <v>1147</v>
      </c>
      <c r="J297" s="8" t="s">
        <v>612</v>
      </c>
      <c r="K297" s="9" t="s">
        <v>753</v>
      </c>
      <c r="L297" s="270" t="s">
        <v>3012</v>
      </c>
      <c r="M297" s="46"/>
    </row>
    <row r="298" spans="1:13" s="3" customFormat="1" ht="12.75" hidden="1">
      <c r="A298" s="46"/>
      <c r="B298" s="63"/>
      <c r="C298" s="7"/>
      <c r="D298" s="20"/>
      <c r="E298" s="9"/>
      <c r="F298" s="274"/>
      <c r="G298" s="46"/>
      <c r="H298" s="26"/>
      <c r="I298" s="7"/>
      <c r="J298" s="8"/>
      <c r="K298" s="9"/>
      <c r="L298" s="270"/>
      <c r="M298" s="46"/>
    </row>
    <row r="299" spans="1:13" s="3" customFormat="1" ht="13.5" hidden="1" thickBot="1">
      <c r="A299" s="46"/>
      <c r="B299" s="63"/>
      <c r="C299" s="7"/>
      <c r="D299" s="20"/>
      <c r="E299" s="9"/>
      <c r="F299" s="274"/>
      <c r="G299" s="46"/>
      <c r="H299" s="26"/>
      <c r="I299" s="7"/>
      <c r="J299" s="8"/>
      <c r="K299" s="9"/>
      <c r="L299" s="270"/>
      <c r="M299" s="478"/>
    </row>
    <row r="300" spans="1:13" s="3" customFormat="1" ht="13.5" hidden="1" thickBot="1">
      <c r="A300" s="46"/>
      <c r="B300" s="63"/>
      <c r="C300" s="7"/>
      <c r="D300" s="20"/>
      <c r="E300" s="9"/>
      <c r="F300" s="274"/>
      <c r="G300" s="46"/>
      <c r="H300" s="26"/>
      <c r="I300" s="7"/>
      <c r="J300" s="8"/>
      <c r="K300" s="9"/>
      <c r="L300" s="270"/>
      <c r="M300" s="478"/>
    </row>
    <row r="301" spans="1:13" s="3" customFormat="1" ht="13.5" hidden="1" thickBot="1">
      <c r="A301" s="46"/>
      <c r="B301" s="63"/>
      <c r="C301" s="7"/>
      <c r="D301" s="20"/>
      <c r="E301" s="9"/>
      <c r="F301" s="232"/>
      <c r="G301" s="46"/>
      <c r="H301" s="26"/>
      <c r="I301" s="7"/>
      <c r="J301" s="8"/>
      <c r="K301" s="9"/>
      <c r="L301" s="237"/>
      <c r="M301" s="478"/>
    </row>
    <row r="302" spans="1:13" s="3" customFormat="1" ht="13.5" hidden="1" thickBot="1">
      <c r="A302" s="46"/>
      <c r="B302" s="63"/>
      <c r="C302" s="7"/>
      <c r="D302" s="20"/>
      <c r="E302" s="9"/>
      <c r="F302" s="232"/>
      <c r="G302" s="46"/>
      <c r="H302" s="26"/>
      <c r="I302" s="7"/>
      <c r="J302" s="8"/>
      <c r="K302" s="9"/>
      <c r="L302" s="237"/>
      <c r="M302" s="478"/>
    </row>
    <row r="303" spans="1:13" s="3" customFormat="1" ht="13.5" hidden="1" thickBot="1">
      <c r="A303" s="46"/>
      <c r="B303" s="63"/>
      <c r="C303" s="7"/>
      <c r="D303" s="20"/>
      <c r="E303" s="9"/>
      <c r="F303" s="232"/>
      <c r="G303" s="46"/>
      <c r="H303" s="26"/>
      <c r="I303" s="7"/>
      <c r="J303" s="8"/>
      <c r="K303" s="9"/>
      <c r="L303" s="237"/>
      <c r="M303" s="478"/>
    </row>
    <row r="304" spans="1:13" s="3" customFormat="1" ht="13.5" hidden="1" thickBot="1">
      <c r="A304" s="46"/>
      <c r="B304" s="63"/>
      <c r="C304" s="7"/>
      <c r="D304" s="20"/>
      <c r="E304" s="9"/>
      <c r="F304" s="232"/>
      <c r="G304" s="46"/>
      <c r="H304" s="26"/>
      <c r="I304" s="7"/>
      <c r="J304" s="8"/>
      <c r="K304" s="9"/>
      <c r="L304" s="237"/>
      <c r="M304" s="478"/>
    </row>
    <row r="305" spans="1:13" s="3" customFormat="1" ht="13.5" hidden="1" thickBot="1">
      <c r="A305" s="46"/>
      <c r="B305" s="63"/>
      <c r="C305" s="7"/>
      <c r="D305" s="20"/>
      <c r="E305" s="9"/>
      <c r="F305" s="232"/>
      <c r="G305" s="46"/>
      <c r="H305" s="26"/>
      <c r="I305" s="7"/>
      <c r="J305" s="8"/>
      <c r="K305" s="9"/>
      <c r="L305" s="237"/>
      <c r="M305" s="478"/>
    </row>
    <row r="306" spans="1:13" s="3" customFormat="1" ht="13.5" hidden="1" thickBot="1">
      <c r="A306" s="46"/>
      <c r="B306" s="63"/>
      <c r="C306" s="7"/>
      <c r="D306" s="21"/>
      <c r="E306" s="9"/>
      <c r="F306" s="232"/>
      <c r="G306" s="46"/>
      <c r="H306" s="26"/>
      <c r="I306" s="7"/>
      <c r="J306" s="7"/>
      <c r="K306" s="9"/>
      <c r="L306" s="237"/>
      <c r="M306" s="478"/>
    </row>
    <row r="307" spans="1:13" s="3" customFormat="1" ht="13.5" hidden="1" thickBot="1">
      <c r="A307" s="46"/>
      <c r="B307" s="63"/>
      <c r="C307" s="7"/>
      <c r="D307" s="21"/>
      <c r="E307" s="9"/>
      <c r="F307" s="232"/>
      <c r="G307" s="46"/>
      <c r="H307" s="26"/>
      <c r="I307" s="7"/>
      <c r="J307" s="7"/>
      <c r="K307" s="9"/>
      <c r="L307" s="237"/>
      <c r="M307" s="478"/>
    </row>
    <row r="308" spans="1:13" s="3" customFormat="1" ht="13.5" hidden="1" thickBot="1">
      <c r="A308" s="46"/>
      <c r="B308" s="63"/>
      <c r="C308" s="7"/>
      <c r="D308" s="21"/>
      <c r="E308" s="9"/>
      <c r="F308" s="232"/>
      <c r="G308" s="46"/>
      <c r="H308" s="26"/>
      <c r="I308" s="7"/>
      <c r="J308" s="7"/>
      <c r="K308" s="9"/>
      <c r="L308" s="237"/>
      <c r="M308" s="478"/>
    </row>
    <row r="309" spans="1:13" s="3" customFormat="1" ht="13.5" hidden="1" thickBot="1">
      <c r="A309" s="46"/>
      <c r="B309" s="63"/>
      <c r="C309" s="7"/>
      <c r="D309" s="21"/>
      <c r="E309" s="9"/>
      <c r="F309" s="232"/>
      <c r="G309" s="46"/>
      <c r="H309" s="26"/>
      <c r="I309" s="7"/>
      <c r="J309" s="7"/>
      <c r="K309" s="9"/>
      <c r="L309" s="237"/>
      <c r="M309" s="478"/>
    </row>
    <row r="310" spans="1:13" s="3" customFormat="1" ht="13.5" hidden="1" thickBot="1">
      <c r="A310" s="46"/>
      <c r="B310" s="63"/>
      <c r="C310" s="7"/>
      <c r="D310" s="21"/>
      <c r="E310" s="9"/>
      <c r="F310" s="232"/>
      <c r="G310" s="46"/>
      <c r="H310" s="26"/>
      <c r="I310" s="7"/>
      <c r="J310" s="7"/>
      <c r="K310" s="9"/>
      <c r="L310" s="237"/>
      <c r="M310" s="478"/>
    </row>
    <row r="311" spans="1:13" s="3" customFormat="1" ht="13.5" hidden="1" thickBot="1">
      <c r="A311" s="46"/>
      <c r="B311" s="65"/>
      <c r="C311" s="66"/>
      <c r="D311" s="67"/>
      <c r="E311" s="68"/>
      <c r="F311" s="233"/>
      <c r="G311" s="46"/>
      <c r="H311" s="28"/>
      <c r="I311" s="29"/>
      <c r="J311" s="29"/>
      <c r="K311" s="30"/>
      <c r="L311" s="238"/>
      <c r="M311" s="478"/>
    </row>
    <row r="312" spans="1:13" s="3" customFormat="1" ht="12.75" thickTop="1">
      <c r="A312" s="46"/>
      <c r="B312" s="70"/>
      <c r="C312" s="70"/>
      <c r="D312" s="70"/>
      <c r="E312" s="70"/>
      <c r="F312" s="70"/>
      <c r="G312" s="46"/>
      <c r="H312" s="48"/>
      <c r="I312" s="48"/>
      <c r="J312" s="48"/>
      <c r="K312" s="48"/>
      <c r="L312" s="48"/>
      <c r="M312" s="478"/>
    </row>
    <row r="313" spans="1:13" s="3" customFormat="1" ht="12.75" hidden="1" thickTop="1">
      <c r="B313" s="256"/>
      <c r="C313" s="256"/>
      <c r="D313" s="256"/>
      <c r="E313" s="256"/>
      <c r="F313" s="256"/>
      <c r="H313" s="48"/>
      <c r="I313" s="48"/>
      <c r="J313" s="48"/>
      <c r="K313" s="48"/>
      <c r="L313" s="48"/>
      <c r="M313" s="478"/>
    </row>
    <row r="314" spans="1:13" s="3" customFormat="1" ht="21" thickBot="1">
      <c r="B314" s="195" t="s">
        <v>2796</v>
      </c>
      <c r="C314" s="193"/>
      <c r="D314" s="193" t="s">
        <v>724</v>
      </c>
      <c r="E314" s="902" t="s">
        <v>2791</v>
      </c>
      <c r="F314" s="902"/>
      <c r="G314" s="46"/>
      <c r="H314" s="193" t="s">
        <v>2562</v>
      </c>
      <c r="I314" s="193"/>
      <c r="J314" s="193" t="s">
        <v>726</v>
      </c>
      <c r="K314" s="902" t="s">
        <v>2563</v>
      </c>
      <c r="L314" s="902"/>
      <c r="M314" s="478"/>
    </row>
    <row r="315" spans="1:13" s="3" customFormat="1" ht="13.5" thickTop="1" thickBot="1">
      <c r="B315" s="930" t="s">
        <v>906</v>
      </c>
      <c r="C315" s="931"/>
      <c r="D315" s="45"/>
      <c r="E315" s="45"/>
      <c r="F315" s="45"/>
      <c r="G315" s="46"/>
      <c r="H315" s="924" t="s">
        <v>2563</v>
      </c>
      <c r="I315" s="925"/>
      <c r="J315" s="45"/>
      <c r="K315" s="45"/>
      <c r="L315" s="45"/>
      <c r="M315" s="478"/>
    </row>
    <row r="316" spans="1:13" s="3" customFormat="1" ht="16.5" thickTop="1" thickBot="1">
      <c r="B316" s="932"/>
      <c r="C316" s="933"/>
      <c r="D316" s="58"/>
      <c r="E316" s="59" t="s">
        <v>647</v>
      </c>
      <c r="F316" s="60">
        <f>COUNTA(D318:D337)</f>
        <v>3</v>
      </c>
      <c r="G316" s="46"/>
      <c r="H316" s="926"/>
      <c r="I316" s="927"/>
      <c r="J316" s="32"/>
      <c r="K316" s="33" t="s">
        <v>647</v>
      </c>
      <c r="L316" s="34">
        <f>COUNTA(J318:J325)</f>
        <v>3</v>
      </c>
      <c r="M316" s="478"/>
    </row>
    <row r="317" spans="1:13" s="3" customFormat="1">
      <c r="B317" s="61" t="s">
        <v>628</v>
      </c>
      <c r="C317" s="4" t="s">
        <v>624</v>
      </c>
      <c r="D317" s="4" t="s">
        <v>625</v>
      </c>
      <c r="E317" s="4" t="s">
        <v>1588</v>
      </c>
      <c r="F317" s="62" t="s">
        <v>646</v>
      </c>
      <c r="G317" s="46"/>
      <c r="H317" s="24" t="s">
        <v>628</v>
      </c>
      <c r="I317" s="23" t="s">
        <v>624</v>
      </c>
      <c r="J317" s="4" t="s">
        <v>625</v>
      </c>
      <c r="K317" s="4" t="s">
        <v>1588</v>
      </c>
      <c r="L317" s="25" t="s">
        <v>646</v>
      </c>
      <c r="M317" s="478"/>
    </row>
    <row r="318" spans="1:13" s="3" customFormat="1">
      <c r="B318" s="97" t="s">
        <v>632</v>
      </c>
      <c r="C318" s="83" t="s">
        <v>744</v>
      </c>
      <c r="D318" s="84" t="s">
        <v>1085</v>
      </c>
      <c r="E318" s="85" t="s">
        <v>948</v>
      </c>
      <c r="F318" s="271" t="s">
        <v>2999</v>
      </c>
      <c r="G318" s="46"/>
      <c r="H318" s="100" t="s">
        <v>632</v>
      </c>
      <c r="I318" s="83" t="s">
        <v>2326</v>
      </c>
      <c r="J318" s="84" t="s">
        <v>2881</v>
      </c>
      <c r="K318" s="85" t="s">
        <v>671</v>
      </c>
      <c r="L318" s="267" t="s">
        <v>2977</v>
      </c>
      <c r="M318" s="478"/>
    </row>
    <row r="319" spans="1:13" s="3" customFormat="1">
      <c r="B319" s="98" t="s">
        <v>633</v>
      </c>
      <c r="C319" s="88" t="s">
        <v>1079</v>
      </c>
      <c r="D319" s="89" t="s">
        <v>1587</v>
      </c>
      <c r="E319" s="90" t="s">
        <v>753</v>
      </c>
      <c r="F319" s="272" t="s">
        <v>3000</v>
      </c>
      <c r="G319" s="46"/>
      <c r="H319" s="102" t="s">
        <v>633</v>
      </c>
      <c r="I319" s="88" t="s">
        <v>682</v>
      </c>
      <c r="J319" s="89" t="s">
        <v>695</v>
      </c>
      <c r="K319" s="90" t="s">
        <v>631</v>
      </c>
      <c r="L319" s="268" t="s">
        <v>2978</v>
      </c>
      <c r="M319" s="478"/>
    </row>
    <row r="320" spans="1:13" s="3" customFormat="1" ht="12.75" thickBot="1">
      <c r="B320" s="99" t="s">
        <v>634</v>
      </c>
      <c r="C320" s="93" t="s">
        <v>735</v>
      </c>
      <c r="D320" s="94" t="s">
        <v>1086</v>
      </c>
      <c r="E320" s="95" t="s">
        <v>936</v>
      </c>
      <c r="F320" s="273" t="s">
        <v>3001</v>
      </c>
      <c r="H320" s="104" t="s">
        <v>634</v>
      </c>
      <c r="I320" s="93" t="s">
        <v>2979</v>
      </c>
      <c r="J320" s="94" t="s">
        <v>924</v>
      </c>
      <c r="K320" s="95" t="s">
        <v>631</v>
      </c>
      <c r="L320" s="269" t="s">
        <v>2980</v>
      </c>
      <c r="M320" s="478"/>
    </row>
    <row r="321" spans="2:12" s="3" customFormat="1" ht="12.75" hidden="1" thickBot="1">
      <c r="B321" s="63"/>
      <c r="C321" s="7"/>
      <c r="D321" s="8"/>
      <c r="E321" s="9"/>
      <c r="F321" s="274"/>
      <c r="H321" s="28"/>
      <c r="I321" s="29"/>
      <c r="J321" s="81"/>
      <c r="K321" s="30"/>
      <c r="L321" s="238"/>
    </row>
    <row r="322" spans="2:12" s="3" customFormat="1" ht="14.25" hidden="1" thickTop="1" thickBot="1">
      <c r="B322" s="63"/>
      <c r="C322" s="7"/>
      <c r="D322" s="20"/>
      <c r="E322" s="9"/>
      <c r="F322" s="274"/>
      <c r="H322" s="353"/>
      <c r="I322" s="338"/>
      <c r="J322" s="343"/>
      <c r="K322" s="340"/>
      <c r="L322" s="354"/>
    </row>
    <row r="323" spans="2:12" s="3" customFormat="1" ht="14.25" hidden="1" thickTop="1" thickBot="1">
      <c r="B323" s="63"/>
      <c r="C323" s="7"/>
      <c r="D323" s="20"/>
      <c r="E323" s="9"/>
      <c r="F323" s="274"/>
      <c r="H323" s="26"/>
      <c r="I323" s="7"/>
      <c r="J323" s="8"/>
      <c r="K323" s="9"/>
      <c r="L323" s="237"/>
    </row>
    <row r="324" spans="2:12" s="3" customFormat="1" ht="14.25" hidden="1" thickTop="1" thickBot="1">
      <c r="B324" s="63"/>
      <c r="C324" s="7"/>
      <c r="D324" s="20"/>
      <c r="E324" s="9"/>
      <c r="F324" s="274"/>
      <c r="H324" s="26"/>
      <c r="I324" s="7"/>
      <c r="J324" s="8"/>
      <c r="K324" s="9"/>
      <c r="L324" s="237"/>
    </row>
    <row r="325" spans="2:12" s="3" customFormat="1" ht="14.25" hidden="1" thickTop="1" thickBot="1">
      <c r="B325" s="63"/>
      <c r="C325" s="7"/>
      <c r="D325" s="20"/>
      <c r="E325" s="9"/>
      <c r="F325" s="274"/>
      <c r="H325" s="48"/>
      <c r="I325" s="48"/>
      <c r="J325" s="48"/>
      <c r="K325" s="48"/>
      <c r="L325" s="48"/>
    </row>
    <row r="326" spans="2:12" s="3" customFormat="1" ht="21.75" hidden="1" thickTop="1" thickBot="1">
      <c r="B326" s="63"/>
      <c r="C326" s="7"/>
      <c r="D326" s="20"/>
      <c r="E326" s="9"/>
      <c r="F326" s="274"/>
      <c r="G326" s="46"/>
      <c r="H326" s="193" t="s">
        <v>556</v>
      </c>
      <c r="I326" s="193"/>
      <c r="J326" s="193" t="s">
        <v>555</v>
      </c>
      <c r="K326" s="902" t="s">
        <v>558</v>
      </c>
      <c r="L326" s="902"/>
    </row>
    <row r="327" spans="2:12" s="3" customFormat="1" ht="14.25" hidden="1" thickTop="1" thickBot="1">
      <c r="B327" s="63"/>
      <c r="C327" s="7"/>
      <c r="D327" s="20"/>
      <c r="E327" s="9"/>
      <c r="F327" s="232"/>
      <c r="H327" s="924" t="s">
        <v>557</v>
      </c>
      <c r="I327" s="925"/>
      <c r="J327" s="45"/>
      <c r="K327" s="45"/>
      <c r="L327" s="45"/>
    </row>
    <row r="328" spans="2:12" s="3" customFormat="1" ht="16.5" hidden="1" thickTop="1" thickBot="1">
      <c r="B328" s="63"/>
      <c r="C328" s="7"/>
      <c r="D328" s="20"/>
      <c r="E328" s="9"/>
      <c r="F328" s="232"/>
      <c r="H328" s="926"/>
      <c r="I328" s="927"/>
      <c r="J328" s="32"/>
      <c r="K328" s="33" t="s">
        <v>647</v>
      </c>
      <c r="L328" s="34">
        <f>COUNTA(D318:D337)</f>
        <v>3</v>
      </c>
    </row>
    <row r="329" spans="2:12" s="3" customFormat="1" ht="14.25" hidden="1" thickTop="1" thickBot="1">
      <c r="B329" s="63"/>
      <c r="C329" s="7"/>
      <c r="D329" s="20"/>
      <c r="E329" s="9"/>
      <c r="F329" s="232"/>
      <c r="H329" s="24" t="s">
        <v>628</v>
      </c>
      <c r="I329" s="23" t="s">
        <v>624</v>
      </c>
      <c r="J329" s="4" t="s">
        <v>625</v>
      </c>
      <c r="K329" s="4" t="s">
        <v>1588</v>
      </c>
      <c r="L329" s="25" t="s">
        <v>646</v>
      </c>
    </row>
    <row r="330" spans="2:12" s="3" customFormat="1" ht="14.25" hidden="1" thickTop="1" thickBot="1">
      <c r="B330" s="63"/>
      <c r="C330" s="7"/>
      <c r="D330" s="20"/>
      <c r="E330" s="9"/>
      <c r="F330" s="232"/>
      <c r="H330" s="100"/>
      <c r="I330" s="83"/>
      <c r="J330" s="84"/>
      <c r="K330" s="85"/>
      <c r="L330" s="267"/>
    </row>
    <row r="331" spans="2:12" s="3" customFormat="1" ht="14.25" hidden="1" thickTop="1" thickBot="1">
      <c r="B331" s="63"/>
      <c r="C331" s="7"/>
      <c r="D331" s="20"/>
      <c r="E331" s="9"/>
      <c r="F331" s="232"/>
      <c r="H331" s="102"/>
      <c r="I331" s="88"/>
      <c r="J331" s="89"/>
      <c r="K331" s="90"/>
      <c r="L331" s="268"/>
    </row>
    <row r="332" spans="2:12" s="3" customFormat="1" ht="14.25" hidden="1" thickTop="1" thickBot="1">
      <c r="B332" s="63"/>
      <c r="C332" s="7"/>
      <c r="D332" s="21"/>
      <c r="E332" s="9"/>
      <c r="F332" s="232"/>
      <c r="H332" s="104"/>
      <c r="I332" s="93"/>
      <c r="J332" s="94"/>
      <c r="K332" s="95"/>
      <c r="L332" s="236"/>
    </row>
    <row r="333" spans="2:12" s="3" customFormat="1" ht="14.25" hidden="1" thickTop="1" thickBot="1">
      <c r="B333" s="63"/>
      <c r="C333" s="7"/>
      <c r="D333" s="21"/>
      <c r="E333" s="9"/>
      <c r="F333" s="232"/>
      <c r="H333" s="26"/>
      <c r="I333" s="7"/>
      <c r="J333" s="8"/>
      <c r="K333" s="9"/>
      <c r="L333" s="237"/>
    </row>
    <row r="334" spans="2:12" s="3" customFormat="1" ht="14.25" hidden="1" thickTop="1" thickBot="1">
      <c r="B334" s="63"/>
      <c r="C334" s="7"/>
      <c r="D334" s="21"/>
      <c r="E334" s="9"/>
      <c r="F334" s="232"/>
      <c r="H334" s="26"/>
      <c r="I334" s="7"/>
      <c r="J334" s="8"/>
      <c r="K334" s="9"/>
      <c r="L334" s="237"/>
    </row>
    <row r="335" spans="2:12" s="3" customFormat="1" ht="14.25" hidden="1" thickTop="1" thickBot="1">
      <c r="B335" s="63"/>
      <c r="C335" s="7"/>
      <c r="D335" s="21"/>
      <c r="E335" s="9"/>
      <c r="F335" s="232"/>
      <c r="H335" s="26"/>
      <c r="I335" s="7"/>
      <c r="J335" s="8"/>
      <c r="K335" s="9"/>
      <c r="L335" s="237"/>
    </row>
    <row r="336" spans="2:12" s="3" customFormat="1" ht="14.25" hidden="1" thickTop="1" thickBot="1">
      <c r="B336" s="63"/>
      <c r="C336" s="7"/>
      <c r="D336" s="21"/>
      <c r="E336" s="9"/>
      <c r="F336" s="232"/>
      <c r="H336" s="26"/>
      <c r="I336" s="7"/>
      <c r="J336" s="8"/>
      <c r="K336" s="9"/>
      <c r="L336" s="237"/>
    </row>
    <row r="337" spans="2:12" s="3" customFormat="1" ht="14.25" hidden="1" thickTop="1" thickBot="1">
      <c r="B337" s="65"/>
      <c r="C337" s="66"/>
      <c r="D337" s="67"/>
      <c r="E337" s="68"/>
      <c r="F337" s="233"/>
      <c r="H337" s="48"/>
      <c r="I337" s="48"/>
      <c r="J337" s="48"/>
      <c r="K337" s="48"/>
      <c r="L337" s="48"/>
    </row>
    <row r="338" spans="2:12" s="3" customFormat="1" ht="12.75" thickTop="1">
      <c r="B338" s="70"/>
      <c r="C338" s="70"/>
      <c r="D338" s="70"/>
      <c r="E338" s="70"/>
      <c r="F338" s="70"/>
      <c r="G338" s="478"/>
      <c r="H338" s="48"/>
      <c r="I338" s="48"/>
      <c r="J338" s="48"/>
      <c r="K338" s="48"/>
      <c r="L338" s="4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326:L326"/>
    <mergeCell ref="H327:I328"/>
    <mergeCell ref="B264:C265"/>
    <mergeCell ref="H264:I265"/>
    <mergeCell ref="E288:F288"/>
    <mergeCell ref="K288:L288"/>
    <mergeCell ref="B289:C290"/>
    <mergeCell ref="H289:I290"/>
    <mergeCell ref="E314:F314"/>
    <mergeCell ref="K314:L314"/>
    <mergeCell ref="B315:C316"/>
    <mergeCell ref="B239:C240"/>
    <mergeCell ref="H239:I240"/>
    <mergeCell ref="H315:I316"/>
    <mergeCell ref="F263:I263"/>
    <mergeCell ref="B188:C188"/>
    <mergeCell ref="F188:I188"/>
    <mergeCell ref="F213:I213"/>
    <mergeCell ref="B214:C215"/>
    <mergeCell ref="H214:I215"/>
    <mergeCell ref="F238:I238"/>
    <mergeCell ref="K188:L188"/>
    <mergeCell ref="B189:C190"/>
    <mergeCell ref="H189:I190"/>
    <mergeCell ref="B213:C213"/>
    <mergeCell ref="B162:C163"/>
    <mergeCell ref="H162:I163"/>
    <mergeCell ref="K213:L213"/>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0"/>
  <sheetViews>
    <sheetView workbookViewId="0">
      <selection activeCell="I323" sqref="I32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05" t="s">
        <v>3032</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39921</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f>SUM(F12,L12,F37,L37,F74,L74,F119,L119,F163,L163,F191,L191,F216,L216,F241,L241,F266,L266,F291,L291,F317,L317)</f>
        <v>246</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9</v>
      </c>
      <c r="G12" s="46"/>
      <c r="H12" s="926"/>
      <c r="I12" s="927"/>
      <c r="J12" s="32"/>
      <c r="K12" s="33" t="s">
        <v>647</v>
      </c>
      <c r="L12" s="34">
        <f>COUNTA(J14:J33)</f>
        <v>13</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629</v>
      </c>
      <c r="D14" s="84" t="s">
        <v>2061</v>
      </c>
      <c r="E14" s="85" t="s">
        <v>663</v>
      </c>
      <c r="F14" s="263" t="s">
        <v>338</v>
      </c>
      <c r="G14" s="46"/>
      <c r="H14" s="100" t="s">
        <v>632</v>
      </c>
      <c r="I14" s="83" t="s">
        <v>1346</v>
      </c>
      <c r="J14" s="84" t="s">
        <v>1303</v>
      </c>
      <c r="K14" s="85" t="s">
        <v>631</v>
      </c>
      <c r="L14" s="267" t="s">
        <v>2825</v>
      </c>
      <c r="M14" s="46"/>
    </row>
    <row r="15" spans="1:13" s="3" customFormat="1">
      <c r="A15" s="46"/>
      <c r="B15" s="87" t="s">
        <v>633</v>
      </c>
      <c r="C15" s="88" t="s">
        <v>830</v>
      </c>
      <c r="D15" s="89" t="s">
        <v>2828</v>
      </c>
      <c r="E15" s="90" t="s">
        <v>631</v>
      </c>
      <c r="F15" s="264" t="s">
        <v>2839</v>
      </c>
      <c r="G15" s="46"/>
      <c r="H15" s="102" t="s">
        <v>633</v>
      </c>
      <c r="I15" s="88" t="s">
        <v>666</v>
      </c>
      <c r="J15" s="89" t="s">
        <v>2859</v>
      </c>
      <c r="K15" s="90" t="s">
        <v>631</v>
      </c>
      <c r="L15" s="268" t="s">
        <v>332</v>
      </c>
      <c r="M15" s="46"/>
    </row>
    <row r="16" spans="1:13" s="3" customFormat="1">
      <c r="A16" s="46"/>
      <c r="B16" s="92" t="s">
        <v>634</v>
      </c>
      <c r="C16" s="93" t="s">
        <v>682</v>
      </c>
      <c r="D16" s="94" t="s">
        <v>1110</v>
      </c>
      <c r="E16" s="95" t="s">
        <v>631</v>
      </c>
      <c r="F16" s="265" t="s">
        <v>14</v>
      </c>
      <c r="G16" s="46"/>
      <c r="H16" s="104" t="s">
        <v>634</v>
      </c>
      <c r="I16" s="93" t="s">
        <v>1123</v>
      </c>
      <c r="J16" s="94" t="s">
        <v>23</v>
      </c>
      <c r="K16" s="95" t="s">
        <v>631</v>
      </c>
      <c r="L16" s="269" t="s">
        <v>2835</v>
      </c>
      <c r="M16" s="46"/>
    </row>
    <row r="17" spans="1:13" s="3" customFormat="1">
      <c r="A17" s="46"/>
      <c r="B17" s="188" t="s">
        <v>635</v>
      </c>
      <c r="C17" s="7" t="s">
        <v>696</v>
      </c>
      <c r="D17" s="8" t="s">
        <v>3033</v>
      </c>
      <c r="E17" s="9" t="s">
        <v>631</v>
      </c>
      <c r="F17" s="266" t="s">
        <v>3036</v>
      </c>
      <c r="G17" s="46"/>
      <c r="H17" s="26" t="s">
        <v>635</v>
      </c>
      <c r="I17" s="7" t="s">
        <v>844</v>
      </c>
      <c r="J17" s="8" t="s">
        <v>2570</v>
      </c>
      <c r="K17" s="9" t="s">
        <v>2849</v>
      </c>
      <c r="L17" s="270" t="s">
        <v>335</v>
      </c>
      <c r="M17" s="46"/>
    </row>
    <row r="18" spans="1:13" s="3" customFormat="1">
      <c r="A18" s="46"/>
      <c r="B18" s="188" t="s">
        <v>636</v>
      </c>
      <c r="C18" s="7" t="s">
        <v>1615</v>
      </c>
      <c r="D18" s="8" t="s">
        <v>1207</v>
      </c>
      <c r="E18" s="9" t="s">
        <v>930</v>
      </c>
      <c r="F18" s="266" t="s">
        <v>343</v>
      </c>
      <c r="G18" s="46"/>
      <c r="H18" s="26" t="s">
        <v>636</v>
      </c>
      <c r="I18" s="7" t="s">
        <v>3040</v>
      </c>
      <c r="J18" s="8" t="s">
        <v>1303</v>
      </c>
      <c r="K18" s="9" t="s">
        <v>631</v>
      </c>
      <c r="L18" s="270" t="s">
        <v>3044</v>
      </c>
      <c r="M18" s="46"/>
    </row>
    <row r="19" spans="1:13" s="3" customFormat="1">
      <c r="A19" s="46"/>
      <c r="B19" s="188" t="s">
        <v>637</v>
      </c>
      <c r="C19" s="7" t="s">
        <v>1407</v>
      </c>
      <c r="D19" s="8" t="s">
        <v>2061</v>
      </c>
      <c r="E19" s="9" t="s">
        <v>631</v>
      </c>
      <c r="F19" s="266" t="s">
        <v>3037</v>
      </c>
      <c r="G19" s="46"/>
      <c r="H19" s="26" t="s">
        <v>637</v>
      </c>
      <c r="I19" s="7" t="s">
        <v>707</v>
      </c>
      <c r="J19" s="8" t="s">
        <v>1609</v>
      </c>
      <c r="K19" s="9" t="s">
        <v>631</v>
      </c>
      <c r="L19" s="270" t="s">
        <v>3045</v>
      </c>
      <c r="M19" s="46"/>
    </row>
    <row r="20" spans="1:13" s="3" customFormat="1">
      <c r="A20" s="46"/>
      <c r="B20" s="188" t="s">
        <v>638</v>
      </c>
      <c r="C20" s="7" t="s">
        <v>1308</v>
      </c>
      <c r="D20" s="8" t="s">
        <v>977</v>
      </c>
      <c r="E20" s="9" t="s">
        <v>663</v>
      </c>
      <c r="F20" s="266" t="s">
        <v>3038</v>
      </c>
      <c r="G20" s="46"/>
      <c r="H20" s="26" t="s">
        <v>638</v>
      </c>
      <c r="I20" s="7" t="s">
        <v>793</v>
      </c>
      <c r="J20" s="8" t="s">
        <v>794</v>
      </c>
      <c r="K20" s="9" t="s">
        <v>631</v>
      </c>
      <c r="L20" s="270" t="s">
        <v>1729</v>
      </c>
      <c r="M20" s="46"/>
    </row>
    <row r="21" spans="1:13" s="3" customFormat="1">
      <c r="A21" s="46"/>
      <c r="B21" s="188" t="s">
        <v>639</v>
      </c>
      <c r="C21" s="7" t="s">
        <v>3034</v>
      </c>
      <c r="D21" s="8" t="s">
        <v>3035</v>
      </c>
      <c r="E21" s="9" t="s">
        <v>631</v>
      </c>
      <c r="F21" s="266" t="s">
        <v>3039</v>
      </c>
      <c r="G21" s="46"/>
      <c r="H21" s="26" t="s">
        <v>639</v>
      </c>
      <c r="I21" s="7" t="s">
        <v>798</v>
      </c>
      <c r="J21" s="8" t="s">
        <v>3041</v>
      </c>
      <c r="K21" s="9" t="s">
        <v>631</v>
      </c>
      <c r="L21" s="270" t="s">
        <v>3046</v>
      </c>
      <c r="M21" s="46"/>
    </row>
    <row r="22" spans="1:13" s="3" customFormat="1" ht="12.75">
      <c r="A22" s="46"/>
      <c r="B22" s="188" t="s">
        <v>640</v>
      </c>
      <c r="C22" s="7" t="s">
        <v>830</v>
      </c>
      <c r="D22" s="20" t="s">
        <v>965</v>
      </c>
      <c r="E22" s="9" t="s">
        <v>631</v>
      </c>
      <c r="F22" s="266" t="s">
        <v>2648</v>
      </c>
      <c r="G22" s="46"/>
      <c r="H22" s="26" t="s">
        <v>640</v>
      </c>
      <c r="I22" s="7" t="s">
        <v>1117</v>
      </c>
      <c r="J22" s="8" t="s">
        <v>1227</v>
      </c>
      <c r="K22" s="9" t="s">
        <v>737</v>
      </c>
      <c r="L22" s="270" t="s">
        <v>3047</v>
      </c>
      <c r="M22" s="46"/>
    </row>
    <row r="23" spans="1:13" s="3" customFormat="1" ht="12.75">
      <c r="A23" s="46"/>
      <c r="B23" s="6"/>
      <c r="C23" s="7"/>
      <c r="D23" s="20"/>
      <c r="E23" s="9"/>
      <c r="F23" s="266"/>
      <c r="G23" s="46"/>
      <c r="H23" s="26" t="s">
        <v>641</v>
      </c>
      <c r="I23" s="7" t="s">
        <v>1388</v>
      </c>
      <c r="J23" s="8" t="s">
        <v>1227</v>
      </c>
      <c r="K23" s="9" t="s">
        <v>737</v>
      </c>
      <c r="L23" s="270" t="s">
        <v>380</v>
      </c>
      <c r="M23" s="46"/>
    </row>
    <row r="24" spans="1:13" s="3" customFormat="1" ht="12.75">
      <c r="A24" s="46"/>
      <c r="B24" s="6"/>
      <c r="C24" s="7"/>
      <c r="D24" s="20"/>
      <c r="E24" s="9"/>
      <c r="F24" s="266"/>
      <c r="G24" s="46"/>
      <c r="H24" s="26" t="s">
        <v>642</v>
      </c>
      <c r="I24" s="7" t="s">
        <v>673</v>
      </c>
      <c r="J24" s="8" t="s">
        <v>2509</v>
      </c>
      <c r="K24" s="9" t="s">
        <v>631</v>
      </c>
      <c r="L24" s="270" t="s">
        <v>2057</v>
      </c>
      <c r="M24" s="46"/>
    </row>
    <row r="25" spans="1:13" s="3" customFormat="1" ht="12.75">
      <c r="A25" s="46"/>
      <c r="B25" s="6"/>
      <c r="C25" s="7"/>
      <c r="D25" s="20"/>
      <c r="E25" s="9"/>
      <c r="F25" s="266"/>
      <c r="G25" s="46"/>
      <c r="H25" s="26" t="s">
        <v>643</v>
      </c>
      <c r="I25" s="7" t="s">
        <v>3042</v>
      </c>
      <c r="J25" s="8" t="s">
        <v>852</v>
      </c>
      <c r="K25" s="9" t="s">
        <v>663</v>
      </c>
      <c r="L25" s="270" t="s">
        <v>354</v>
      </c>
      <c r="M25" s="46"/>
    </row>
    <row r="26" spans="1:13" s="3" customFormat="1" ht="13.5" thickBot="1">
      <c r="A26" s="46"/>
      <c r="B26" s="6"/>
      <c r="C26" s="7"/>
      <c r="D26" s="20"/>
      <c r="E26" s="9"/>
      <c r="F26" s="266"/>
      <c r="G26" s="46"/>
      <c r="H26" s="26" t="s">
        <v>644</v>
      </c>
      <c r="I26" s="7" t="s">
        <v>367</v>
      </c>
      <c r="J26" s="8" t="s">
        <v>3043</v>
      </c>
      <c r="K26" s="9" t="s">
        <v>631</v>
      </c>
      <c r="L26" s="270" t="s">
        <v>50</v>
      </c>
      <c r="M26" s="46"/>
    </row>
    <row r="27" spans="1:13" s="3" customFormat="1" ht="13.5" hidden="1" thickBot="1">
      <c r="A27" s="46"/>
      <c r="B27" s="6"/>
      <c r="C27" s="7"/>
      <c r="D27" s="20"/>
      <c r="E27" s="9"/>
      <c r="F27" s="266"/>
      <c r="G27" s="46"/>
      <c r="H27" s="26"/>
      <c r="I27" s="7"/>
      <c r="J27" s="8"/>
      <c r="K27" s="9"/>
      <c r="L27" s="270"/>
      <c r="M27" s="46"/>
    </row>
    <row r="28" spans="1:13" s="3" customFormat="1" ht="13.5" hidden="1" thickBot="1">
      <c r="A28" s="46"/>
      <c r="B28" s="6"/>
      <c r="C28" s="7"/>
      <c r="D28" s="21"/>
      <c r="E28" s="9"/>
      <c r="F28" s="266"/>
      <c r="G28" s="46"/>
      <c r="H28" s="26"/>
      <c r="I28" s="7"/>
      <c r="J28" s="7"/>
      <c r="K28" s="9"/>
      <c r="L28" s="270"/>
      <c r="M28" s="46"/>
    </row>
    <row r="29" spans="1:13" s="3" customFormat="1" ht="13.5" hidden="1" thickBot="1">
      <c r="A29" s="46"/>
      <c r="B29" s="6"/>
      <c r="C29" s="7"/>
      <c r="D29" s="21"/>
      <c r="E29" s="9"/>
      <c r="F29" s="266"/>
      <c r="G29" s="46"/>
      <c r="H29" s="26"/>
      <c r="I29" s="7"/>
      <c r="J29" s="7"/>
      <c r="K29" s="9"/>
      <c r="L29" s="270"/>
      <c r="M29" s="46"/>
    </row>
    <row r="30" spans="1:13" s="3" customFormat="1" ht="13.5" hidden="1" thickBot="1">
      <c r="A30" s="46"/>
      <c r="B30" s="6"/>
      <c r="C30" s="7"/>
      <c r="D30" s="21"/>
      <c r="E30" s="9"/>
      <c r="F30" s="266"/>
      <c r="G30" s="46"/>
      <c r="H30" s="26"/>
      <c r="I30" s="7"/>
      <c r="J30" s="7"/>
      <c r="K30" s="9"/>
      <c r="L30" s="270"/>
      <c r="M30" s="46"/>
    </row>
    <row r="31" spans="1:13" s="3" customFormat="1" ht="13.5" hidden="1" thickBot="1">
      <c r="A31" s="46"/>
      <c r="B31" s="6"/>
      <c r="C31" s="7"/>
      <c r="D31" s="21"/>
      <c r="E31" s="9"/>
      <c r="F31" s="266"/>
      <c r="G31" s="46"/>
      <c r="H31" s="26"/>
      <c r="I31" s="7"/>
      <c r="J31" s="7"/>
      <c r="K31" s="9"/>
      <c r="L31" s="270"/>
      <c r="M31" s="46"/>
    </row>
    <row r="32" spans="1:13" s="3" customFormat="1" ht="13.5" hidden="1" thickBot="1">
      <c r="A32" s="46"/>
      <c r="B32" s="6"/>
      <c r="C32" s="7"/>
      <c r="D32" s="21"/>
      <c r="E32" s="9"/>
      <c r="F32" s="266"/>
      <c r="G32" s="46"/>
      <c r="H32" s="26"/>
      <c r="I32" s="7"/>
      <c r="J32" s="7"/>
      <c r="K32" s="9"/>
      <c r="L32" s="270"/>
      <c r="M32" s="46"/>
    </row>
    <row r="33" spans="1:13" s="3" customFormat="1" ht="13.5" hidden="1" thickBot="1">
      <c r="A33" s="46"/>
      <c r="B33" s="19"/>
      <c r="C33" s="10"/>
      <c r="D33" s="22"/>
      <c r="E33" s="11"/>
      <c r="F33" s="358"/>
      <c r="G33" s="46"/>
      <c r="H33" s="26"/>
      <c r="I33" s="29"/>
      <c r="J33" s="29"/>
      <c r="K33" s="30"/>
      <c r="L33" s="35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915" t="s">
        <v>768</v>
      </c>
      <c r="C35" s="915"/>
      <c r="D35" s="191"/>
      <c r="E35" s="193" t="s">
        <v>627</v>
      </c>
      <c r="F35" s="902" t="s">
        <v>1647</v>
      </c>
      <c r="G35" s="902"/>
      <c r="H35" s="902"/>
      <c r="I35" s="902"/>
      <c r="J35" s="35"/>
      <c r="K35" s="893" t="s">
        <v>627</v>
      </c>
      <c r="L35" s="893"/>
      <c r="M35" s="35"/>
    </row>
    <row r="36" spans="1:13" ht="5.25" customHeight="1"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17</v>
      </c>
      <c r="G37" s="46"/>
      <c r="H37" s="926"/>
      <c r="I37" s="927"/>
      <c r="J37" s="32"/>
      <c r="K37" s="33" t="s">
        <v>647</v>
      </c>
      <c r="L37" s="34">
        <f>COUNTA(J39:J70)</f>
        <v>29</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682</v>
      </c>
      <c r="D39" s="84" t="s">
        <v>1537</v>
      </c>
      <c r="E39" s="85" t="s">
        <v>883</v>
      </c>
      <c r="F39" s="263" t="s">
        <v>2057</v>
      </c>
      <c r="G39" s="46"/>
      <c r="H39" s="100" t="s">
        <v>632</v>
      </c>
      <c r="I39" s="83" t="s">
        <v>1116</v>
      </c>
      <c r="J39" s="84" t="s">
        <v>792</v>
      </c>
      <c r="K39" s="85" t="s">
        <v>663</v>
      </c>
      <c r="L39" s="267" t="s">
        <v>2648</v>
      </c>
      <c r="M39" s="46"/>
    </row>
    <row r="40" spans="1:13" s="3" customFormat="1">
      <c r="A40" s="46"/>
      <c r="B40" s="87" t="s">
        <v>633</v>
      </c>
      <c r="C40" s="88" t="s">
        <v>2319</v>
      </c>
      <c r="D40" s="89" t="s">
        <v>1740</v>
      </c>
      <c r="E40" s="90" t="s">
        <v>753</v>
      </c>
      <c r="F40" s="264" t="s">
        <v>366</v>
      </c>
      <c r="G40" s="46"/>
      <c r="H40" s="102" t="s">
        <v>633</v>
      </c>
      <c r="I40" s="88" t="s">
        <v>666</v>
      </c>
      <c r="J40" s="89" t="s">
        <v>3055</v>
      </c>
      <c r="K40" s="90" t="s">
        <v>753</v>
      </c>
      <c r="L40" s="268" t="s">
        <v>2057</v>
      </c>
      <c r="M40" s="46"/>
    </row>
    <row r="41" spans="1:13" s="3" customFormat="1">
      <c r="A41" s="46"/>
      <c r="B41" s="92" t="s">
        <v>634</v>
      </c>
      <c r="C41" s="93" t="s">
        <v>2646</v>
      </c>
      <c r="D41" s="94" t="s">
        <v>2802</v>
      </c>
      <c r="E41" s="95" t="s">
        <v>631</v>
      </c>
      <c r="F41" s="265" t="s">
        <v>385</v>
      </c>
      <c r="G41" s="46"/>
      <c r="H41" s="104" t="s">
        <v>634</v>
      </c>
      <c r="I41" s="93" t="s">
        <v>1422</v>
      </c>
      <c r="J41" s="94" t="s">
        <v>672</v>
      </c>
      <c r="K41" s="95" t="s">
        <v>737</v>
      </c>
      <c r="L41" s="269" t="s">
        <v>87</v>
      </c>
      <c r="M41" s="46"/>
    </row>
    <row r="42" spans="1:13" s="3" customFormat="1">
      <c r="A42" s="46"/>
      <c r="B42" s="6" t="s">
        <v>635</v>
      </c>
      <c r="C42" s="7" t="s">
        <v>1260</v>
      </c>
      <c r="D42" s="8" t="s">
        <v>2453</v>
      </c>
      <c r="E42" s="9" t="s">
        <v>671</v>
      </c>
      <c r="F42" s="266" t="s">
        <v>94</v>
      </c>
      <c r="G42" s="46"/>
      <c r="H42" s="26" t="s">
        <v>635</v>
      </c>
      <c r="I42" s="7" t="s">
        <v>742</v>
      </c>
      <c r="J42" s="8" t="s">
        <v>2897</v>
      </c>
      <c r="K42" s="9" t="s">
        <v>753</v>
      </c>
      <c r="L42" s="270" t="s">
        <v>385</v>
      </c>
      <c r="M42" s="46"/>
    </row>
    <row r="43" spans="1:13" s="3" customFormat="1">
      <c r="A43" s="46"/>
      <c r="B43" s="6" t="s">
        <v>636</v>
      </c>
      <c r="C43" s="7" t="s">
        <v>923</v>
      </c>
      <c r="D43" s="8" t="s">
        <v>922</v>
      </c>
      <c r="E43" s="9" t="s">
        <v>659</v>
      </c>
      <c r="F43" s="266" t="s">
        <v>387</v>
      </c>
      <c r="G43" s="46"/>
      <c r="H43" s="26" t="s">
        <v>636</v>
      </c>
      <c r="I43" s="7" t="s">
        <v>192</v>
      </c>
      <c r="J43" s="8" t="s">
        <v>4</v>
      </c>
      <c r="K43" s="9" t="s">
        <v>663</v>
      </c>
      <c r="L43" s="270" t="s">
        <v>387</v>
      </c>
      <c r="M43" s="46"/>
    </row>
    <row r="44" spans="1:13" s="3" customFormat="1">
      <c r="A44" s="46"/>
      <c r="B44" s="6" t="s">
        <v>637</v>
      </c>
      <c r="C44" s="7" t="s">
        <v>1343</v>
      </c>
      <c r="D44" s="8" t="s">
        <v>3209</v>
      </c>
      <c r="E44" s="9" t="s">
        <v>659</v>
      </c>
      <c r="F44" s="266" t="s">
        <v>42</v>
      </c>
      <c r="G44" s="46"/>
      <c r="H44" s="26" t="s">
        <v>637</v>
      </c>
      <c r="I44" s="7" t="s">
        <v>669</v>
      </c>
      <c r="J44" s="8" t="s">
        <v>2853</v>
      </c>
      <c r="K44" s="9" t="s">
        <v>753</v>
      </c>
      <c r="L44" s="270" t="s">
        <v>3061</v>
      </c>
      <c r="M44" s="46"/>
    </row>
    <row r="45" spans="1:13" s="3" customFormat="1">
      <c r="A45" s="46"/>
      <c r="B45" s="6" t="s">
        <v>638</v>
      </c>
      <c r="C45" s="7" t="s">
        <v>1087</v>
      </c>
      <c r="D45" s="8" t="s">
        <v>2848</v>
      </c>
      <c r="E45" s="9" t="s">
        <v>659</v>
      </c>
      <c r="F45" s="266" t="s">
        <v>355</v>
      </c>
      <c r="G45" s="46"/>
      <c r="H45" s="26" t="s">
        <v>638</v>
      </c>
      <c r="I45" s="7" t="s">
        <v>793</v>
      </c>
      <c r="J45" s="8" t="s">
        <v>2855</v>
      </c>
      <c r="K45" s="9" t="s">
        <v>659</v>
      </c>
      <c r="L45" s="270" t="s">
        <v>2391</v>
      </c>
      <c r="M45" s="46"/>
    </row>
    <row r="46" spans="1:13" s="3" customFormat="1">
      <c r="A46" s="46"/>
      <c r="B46" s="6" t="s">
        <v>639</v>
      </c>
      <c r="C46" s="7" t="s">
        <v>692</v>
      </c>
      <c r="D46" s="8" t="s">
        <v>686</v>
      </c>
      <c r="E46" s="9" t="s">
        <v>631</v>
      </c>
      <c r="F46" s="266" t="s">
        <v>48</v>
      </c>
      <c r="G46" s="46"/>
      <c r="H46" s="26" t="s">
        <v>639</v>
      </c>
      <c r="I46" s="7" t="s">
        <v>742</v>
      </c>
      <c r="J46" s="8" t="s">
        <v>797</v>
      </c>
      <c r="K46" s="9" t="s">
        <v>631</v>
      </c>
      <c r="L46" s="270" t="s">
        <v>368</v>
      </c>
      <c r="M46" s="46"/>
    </row>
    <row r="47" spans="1:13" s="3" customFormat="1">
      <c r="A47" s="46"/>
      <c r="B47" s="6" t="s">
        <v>640</v>
      </c>
      <c r="C47" s="7" t="s">
        <v>923</v>
      </c>
      <c r="D47" s="8" t="s">
        <v>3048</v>
      </c>
      <c r="E47" s="9" t="s">
        <v>753</v>
      </c>
      <c r="F47" s="266" t="s">
        <v>2366</v>
      </c>
      <c r="G47" s="46"/>
      <c r="H47" s="26" t="s">
        <v>640</v>
      </c>
      <c r="I47" s="7" t="s">
        <v>793</v>
      </c>
      <c r="J47" s="8" t="s">
        <v>2655</v>
      </c>
      <c r="K47" s="9" t="s">
        <v>631</v>
      </c>
      <c r="L47" s="270" t="s">
        <v>3062</v>
      </c>
      <c r="M47" s="46"/>
    </row>
    <row r="48" spans="1:13" s="3" customFormat="1">
      <c r="A48" s="46"/>
      <c r="B48" s="6" t="s">
        <v>641</v>
      </c>
      <c r="C48" s="7" t="s">
        <v>694</v>
      </c>
      <c r="D48" s="8" t="s">
        <v>691</v>
      </c>
      <c r="E48" s="9" t="s">
        <v>631</v>
      </c>
      <c r="F48" s="266" t="s">
        <v>1736</v>
      </c>
      <c r="G48" s="46"/>
      <c r="H48" s="26" t="s">
        <v>641</v>
      </c>
      <c r="I48" s="7" t="s">
        <v>2637</v>
      </c>
      <c r="J48" s="8" t="s">
        <v>3056</v>
      </c>
      <c r="K48" s="9" t="s">
        <v>631</v>
      </c>
      <c r="L48" s="270" t="s">
        <v>42</v>
      </c>
      <c r="M48" s="46"/>
    </row>
    <row r="49" spans="1:13" s="3" customFormat="1">
      <c r="A49" s="46"/>
      <c r="B49" s="6" t="s">
        <v>642</v>
      </c>
      <c r="C49" s="7" t="s">
        <v>978</v>
      </c>
      <c r="D49" s="8" t="s">
        <v>2049</v>
      </c>
      <c r="E49" s="9" t="s">
        <v>631</v>
      </c>
      <c r="F49" s="266" t="s">
        <v>50</v>
      </c>
      <c r="G49" s="46"/>
      <c r="H49" s="26" t="s">
        <v>642</v>
      </c>
      <c r="I49" s="7" t="s">
        <v>666</v>
      </c>
      <c r="J49" s="8" t="s">
        <v>118</v>
      </c>
      <c r="K49" s="9" t="s">
        <v>659</v>
      </c>
      <c r="L49" s="270" t="s">
        <v>355</v>
      </c>
      <c r="M49" s="46"/>
    </row>
    <row r="50" spans="1:13" s="3" customFormat="1">
      <c r="A50" s="46"/>
      <c r="B50" s="6" t="s">
        <v>643</v>
      </c>
      <c r="C50" s="7" t="s">
        <v>1309</v>
      </c>
      <c r="D50" s="8" t="s">
        <v>3049</v>
      </c>
      <c r="E50" s="9" t="s">
        <v>631</v>
      </c>
      <c r="F50" s="266" t="s">
        <v>51</v>
      </c>
      <c r="G50" s="46"/>
      <c r="H50" s="26" t="s">
        <v>643</v>
      </c>
      <c r="I50" s="7" t="s">
        <v>669</v>
      </c>
      <c r="J50" s="8" t="s">
        <v>3057</v>
      </c>
      <c r="K50" s="9" t="s">
        <v>671</v>
      </c>
      <c r="L50" s="270" t="s">
        <v>44</v>
      </c>
      <c r="M50" s="46"/>
    </row>
    <row r="51" spans="1:13" s="3" customFormat="1">
      <c r="A51" s="46"/>
      <c r="B51" s="6" t="s">
        <v>644</v>
      </c>
      <c r="C51" s="7" t="s">
        <v>975</v>
      </c>
      <c r="D51" s="8" t="s">
        <v>1207</v>
      </c>
      <c r="E51" s="9" t="s">
        <v>930</v>
      </c>
      <c r="F51" s="266" t="s">
        <v>2342</v>
      </c>
      <c r="G51" s="46"/>
      <c r="H51" s="26" t="s">
        <v>644</v>
      </c>
      <c r="I51" s="7" t="s">
        <v>2637</v>
      </c>
      <c r="J51" s="8" t="s">
        <v>2638</v>
      </c>
      <c r="K51" s="9" t="s">
        <v>631</v>
      </c>
      <c r="L51" s="270" t="s">
        <v>359</v>
      </c>
      <c r="M51" s="46"/>
    </row>
    <row r="52" spans="1:13" s="3" customFormat="1">
      <c r="A52" s="46"/>
      <c r="B52" s="6" t="s">
        <v>645</v>
      </c>
      <c r="C52" s="7" t="s">
        <v>3050</v>
      </c>
      <c r="D52" s="8" t="s">
        <v>3051</v>
      </c>
      <c r="E52" s="9" t="s">
        <v>631</v>
      </c>
      <c r="F52" s="266" t="s">
        <v>3053</v>
      </c>
      <c r="G52" s="46"/>
      <c r="H52" s="26" t="s">
        <v>645</v>
      </c>
      <c r="I52" s="7" t="s">
        <v>1718</v>
      </c>
      <c r="J52" s="8" t="s">
        <v>1719</v>
      </c>
      <c r="K52" s="9" t="s">
        <v>631</v>
      </c>
      <c r="L52" s="270" t="s">
        <v>48</v>
      </c>
      <c r="M52" s="46"/>
    </row>
    <row r="53" spans="1:13" s="3" customFormat="1">
      <c r="A53" s="46"/>
      <c r="B53" s="6" t="s">
        <v>648</v>
      </c>
      <c r="C53" s="7" t="s">
        <v>1308</v>
      </c>
      <c r="D53" s="8" t="s">
        <v>3052</v>
      </c>
      <c r="E53" s="9" t="s">
        <v>663</v>
      </c>
      <c r="F53" s="266" t="s">
        <v>362</v>
      </c>
      <c r="G53" s="46"/>
      <c r="H53" s="26" t="s">
        <v>648</v>
      </c>
      <c r="I53" s="7" t="s">
        <v>666</v>
      </c>
      <c r="J53" s="8" t="s">
        <v>1717</v>
      </c>
      <c r="K53" s="9" t="s">
        <v>631</v>
      </c>
      <c r="L53" s="270" t="s">
        <v>361</v>
      </c>
      <c r="M53" s="46"/>
    </row>
    <row r="54" spans="1:13" s="3" customFormat="1">
      <c r="A54" s="46"/>
      <c r="B54" s="6" t="s">
        <v>649</v>
      </c>
      <c r="C54" s="7" t="s">
        <v>1463</v>
      </c>
      <c r="D54" s="8" t="s">
        <v>926</v>
      </c>
      <c r="E54" s="9" t="s">
        <v>631</v>
      </c>
      <c r="F54" s="266" t="s">
        <v>363</v>
      </c>
      <c r="G54" s="46"/>
      <c r="H54" s="26" t="s">
        <v>649</v>
      </c>
      <c r="I54" s="7" t="s">
        <v>710</v>
      </c>
      <c r="J54" s="8" t="s">
        <v>2414</v>
      </c>
      <c r="K54" s="9" t="s">
        <v>631</v>
      </c>
      <c r="L54" s="270" t="s">
        <v>1736</v>
      </c>
      <c r="M54" s="46"/>
    </row>
    <row r="55" spans="1:13" s="3" customFormat="1">
      <c r="A55" s="46"/>
      <c r="B55" s="6" t="s">
        <v>650</v>
      </c>
      <c r="C55" s="7" t="s">
        <v>978</v>
      </c>
      <c r="D55" s="8" t="s">
        <v>1314</v>
      </c>
      <c r="E55" s="9" t="s">
        <v>631</v>
      </c>
      <c r="F55" s="266" t="s">
        <v>3054</v>
      </c>
      <c r="G55" s="46"/>
      <c r="H55" s="26" t="s">
        <v>650</v>
      </c>
      <c r="I55" s="7" t="s">
        <v>711</v>
      </c>
      <c r="J55" s="8" t="s">
        <v>1227</v>
      </c>
      <c r="K55" s="9" t="s">
        <v>631</v>
      </c>
      <c r="L55" s="270" t="s">
        <v>2342</v>
      </c>
      <c r="M55" s="46"/>
    </row>
    <row r="56" spans="1:13" s="3" customFormat="1">
      <c r="A56" s="46"/>
      <c r="B56" s="6"/>
      <c r="C56" s="7"/>
      <c r="D56" s="8"/>
      <c r="E56" s="9"/>
      <c r="F56" s="266"/>
      <c r="G56" s="46"/>
      <c r="H56" s="26" t="s">
        <v>651</v>
      </c>
      <c r="I56" s="7" t="s">
        <v>708</v>
      </c>
      <c r="J56" s="8" t="s">
        <v>3058</v>
      </c>
      <c r="K56" s="9" t="s">
        <v>631</v>
      </c>
      <c r="L56" s="270" t="s">
        <v>362</v>
      </c>
      <c r="M56" s="46"/>
    </row>
    <row r="57" spans="1:13" s="3" customFormat="1">
      <c r="A57" s="46"/>
      <c r="B57" s="6"/>
      <c r="C57" s="7"/>
      <c r="D57" s="8"/>
      <c r="E57" s="9"/>
      <c r="F57" s="266"/>
      <c r="G57" s="46"/>
      <c r="H57" s="26" t="s">
        <v>652</v>
      </c>
      <c r="I57" s="7" t="s">
        <v>785</v>
      </c>
      <c r="J57" s="8" t="s">
        <v>3041</v>
      </c>
      <c r="K57" s="9" t="s">
        <v>631</v>
      </c>
      <c r="L57" s="270" t="s">
        <v>3063</v>
      </c>
      <c r="M57" s="46"/>
    </row>
    <row r="58" spans="1:13" s="3" customFormat="1">
      <c r="A58" s="46"/>
      <c r="B58" s="6"/>
      <c r="C58" s="7"/>
      <c r="D58" s="8"/>
      <c r="E58" s="9"/>
      <c r="F58" s="226"/>
      <c r="G58" s="46"/>
      <c r="H58" s="26" t="s">
        <v>653</v>
      </c>
      <c r="I58" s="7" t="s">
        <v>798</v>
      </c>
      <c r="J58" s="8" t="s">
        <v>1328</v>
      </c>
      <c r="K58" s="9" t="s">
        <v>631</v>
      </c>
      <c r="L58" s="237" t="s">
        <v>399</v>
      </c>
      <c r="M58" s="46"/>
    </row>
    <row r="59" spans="1:13" s="3" customFormat="1">
      <c r="A59" s="46"/>
      <c r="B59" s="6"/>
      <c r="C59" s="7"/>
      <c r="D59" s="8"/>
      <c r="E59" s="9"/>
      <c r="F59" s="226"/>
      <c r="G59" s="46"/>
      <c r="H59" s="26" t="s">
        <v>901</v>
      </c>
      <c r="I59" s="7" t="s">
        <v>478</v>
      </c>
      <c r="J59" s="8" t="s">
        <v>3059</v>
      </c>
      <c r="K59" s="9" t="s">
        <v>631</v>
      </c>
      <c r="L59" s="237" t="s">
        <v>54</v>
      </c>
      <c r="M59" s="46"/>
    </row>
    <row r="60" spans="1:13" s="3" customFormat="1">
      <c r="A60" s="46"/>
      <c r="B60" s="6"/>
      <c r="C60" s="7"/>
      <c r="D60" s="8"/>
      <c r="E60" s="9"/>
      <c r="F60" s="226"/>
      <c r="G60" s="46"/>
      <c r="H60" s="26" t="s">
        <v>902</v>
      </c>
      <c r="I60" s="7" t="s">
        <v>2052</v>
      </c>
      <c r="J60" s="8" t="s">
        <v>1719</v>
      </c>
      <c r="K60" s="9" t="s">
        <v>631</v>
      </c>
      <c r="L60" s="237" t="s">
        <v>1737</v>
      </c>
      <c r="M60" s="46"/>
    </row>
    <row r="61" spans="1:13" s="3" customFormat="1">
      <c r="A61" s="46"/>
      <c r="B61" s="6"/>
      <c r="C61" s="7"/>
      <c r="D61" s="8"/>
      <c r="E61" s="9"/>
      <c r="F61" s="226"/>
      <c r="G61" s="46"/>
      <c r="H61" s="26" t="s">
        <v>903</v>
      </c>
      <c r="I61" s="7" t="s">
        <v>2053</v>
      </c>
      <c r="J61" s="8" t="s">
        <v>25</v>
      </c>
      <c r="K61" s="9" t="s">
        <v>631</v>
      </c>
      <c r="L61" s="237" t="s">
        <v>1739</v>
      </c>
      <c r="M61" s="46"/>
    </row>
    <row r="62" spans="1:13" s="3" customFormat="1">
      <c r="A62" s="46"/>
      <c r="B62" s="6"/>
      <c r="C62" s="7"/>
      <c r="D62" s="8"/>
      <c r="E62" s="9"/>
      <c r="F62" s="226"/>
      <c r="G62" s="46"/>
      <c r="H62" s="26" t="s">
        <v>904</v>
      </c>
      <c r="I62" s="7" t="s">
        <v>984</v>
      </c>
      <c r="J62" s="8" t="s">
        <v>792</v>
      </c>
      <c r="K62" s="9" t="s">
        <v>631</v>
      </c>
      <c r="L62" s="237" t="s">
        <v>1733</v>
      </c>
      <c r="M62" s="46"/>
    </row>
    <row r="63" spans="1:13" s="3" customFormat="1">
      <c r="A63" s="46"/>
      <c r="B63" s="6"/>
      <c r="C63" s="7"/>
      <c r="D63" s="8"/>
      <c r="E63" s="9"/>
      <c r="F63" s="226"/>
      <c r="G63" s="46"/>
      <c r="H63" s="26" t="s">
        <v>905</v>
      </c>
      <c r="I63" s="7" t="s">
        <v>798</v>
      </c>
      <c r="J63" s="8" t="s">
        <v>791</v>
      </c>
      <c r="K63" s="9" t="s">
        <v>631</v>
      </c>
      <c r="L63" s="237" t="s">
        <v>1734</v>
      </c>
      <c r="M63" s="46"/>
    </row>
    <row r="64" spans="1:13" s="3" customFormat="1">
      <c r="A64" s="46"/>
      <c r="B64" s="6"/>
      <c r="C64" s="7"/>
      <c r="D64" s="8"/>
      <c r="E64" s="9"/>
      <c r="F64" s="226"/>
      <c r="G64" s="46"/>
      <c r="H64" s="26" t="s">
        <v>1126</v>
      </c>
      <c r="I64" s="7" t="s">
        <v>711</v>
      </c>
      <c r="J64" s="8" t="s">
        <v>1609</v>
      </c>
      <c r="K64" s="9" t="s">
        <v>631</v>
      </c>
      <c r="L64" s="237" t="s">
        <v>375</v>
      </c>
      <c r="M64" s="46"/>
    </row>
    <row r="65" spans="1:13" s="3" customFormat="1">
      <c r="A65" s="46"/>
      <c r="B65" s="6"/>
      <c r="C65" s="7"/>
      <c r="D65" s="8"/>
      <c r="E65" s="9"/>
      <c r="F65" s="226"/>
      <c r="G65" s="46"/>
      <c r="H65" s="26" t="s">
        <v>1127</v>
      </c>
      <c r="I65" s="7" t="s">
        <v>710</v>
      </c>
      <c r="J65" s="8" t="s">
        <v>3043</v>
      </c>
      <c r="K65" s="9" t="s">
        <v>631</v>
      </c>
      <c r="L65" s="237" t="s">
        <v>1735</v>
      </c>
      <c r="M65" s="46"/>
    </row>
    <row r="66" spans="1:13" s="3" customFormat="1">
      <c r="A66" s="46"/>
      <c r="B66" s="6"/>
      <c r="C66" s="7"/>
      <c r="D66" s="8"/>
      <c r="E66" s="9"/>
      <c r="F66" s="226"/>
      <c r="G66" s="46"/>
      <c r="H66" s="26" t="s">
        <v>1128</v>
      </c>
      <c r="I66" s="7" t="s">
        <v>669</v>
      </c>
      <c r="J66" s="8" t="s">
        <v>791</v>
      </c>
      <c r="K66" s="9" t="s">
        <v>631</v>
      </c>
      <c r="L66" s="237" t="s">
        <v>3064</v>
      </c>
      <c r="M66" s="46"/>
    </row>
    <row r="67" spans="1:13" s="3" customFormat="1" ht="12.75" thickBot="1">
      <c r="A67" s="46"/>
      <c r="B67" s="6"/>
      <c r="C67" s="7"/>
      <c r="D67" s="8"/>
      <c r="E67" s="9"/>
      <c r="F67" s="226"/>
      <c r="G67" s="46"/>
      <c r="H67" s="26" t="s">
        <v>1129</v>
      </c>
      <c r="I67" s="7" t="s">
        <v>666</v>
      </c>
      <c r="J67" s="8" t="s">
        <v>3060</v>
      </c>
      <c r="K67" s="9" t="s">
        <v>3065</v>
      </c>
      <c r="L67" s="237" t="s">
        <v>405</v>
      </c>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34.5" customHeight="1" thickBot="1">
      <c r="A72" s="35"/>
      <c r="B72" s="893" t="s">
        <v>769</v>
      </c>
      <c r="C72" s="893"/>
      <c r="D72" s="35"/>
      <c r="E72" s="193" t="s">
        <v>627</v>
      </c>
      <c r="F72" s="902" t="s">
        <v>1648</v>
      </c>
      <c r="G72" s="902"/>
      <c r="H72" s="902"/>
      <c r="I72" s="902"/>
      <c r="J72" s="35"/>
      <c r="K72" s="893" t="s">
        <v>713</v>
      </c>
      <c r="L72" s="893"/>
      <c r="M72" s="35"/>
    </row>
    <row r="73" spans="1:13" ht="5.25" customHeight="1"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18</v>
      </c>
      <c r="G74" s="46"/>
      <c r="H74" s="900"/>
      <c r="I74" s="901"/>
      <c r="J74" s="32"/>
      <c r="K74" s="33" t="s">
        <v>647</v>
      </c>
      <c r="L74" s="34">
        <f>COUNTA(J76:J115)</f>
        <v>22</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761</v>
      </c>
      <c r="D76" s="84" t="s">
        <v>2058</v>
      </c>
      <c r="E76" s="85" t="s">
        <v>753</v>
      </c>
      <c r="F76" s="263" t="s">
        <v>3074</v>
      </c>
      <c r="G76" s="46"/>
      <c r="H76" s="100" t="s">
        <v>632</v>
      </c>
      <c r="I76" s="83" t="s">
        <v>1422</v>
      </c>
      <c r="J76" s="84" t="s">
        <v>2869</v>
      </c>
      <c r="K76" s="85" t="s">
        <v>753</v>
      </c>
      <c r="L76" s="267" t="s">
        <v>2083</v>
      </c>
      <c r="M76" s="46"/>
    </row>
    <row r="77" spans="1:13" s="3" customFormat="1">
      <c r="A77" s="46"/>
      <c r="B77" s="87" t="s">
        <v>633</v>
      </c>
      <c r="C77" s="88" t="s">
        <v>655</v>
      </c>
      <c r="D77" s="89" t="s">
        <v>3066</v>
      </c>
      <c r="E77" s="90" t="s">
        <v>753</v>
      </c>
      <c r="F77" s="264" t="s">
        <v>376</v>
      </c>
      <c r="G77" s="46"/>
      <c r="H77" s="102" t="s">
        <v>633</v>
      </c>
      <c r="I77" s="88" t="s">
        <v>710</v>
      </c>
      <c r="J77" s="89" t="s">
        <v>809</v>
      </c>
      <c r="K77" s="90" t="s">
        <v>631</v>
      </c>
      <c r="L77" s="268" t="s">
        <v>443</v>
      </c>
      <c r="M77" s="46"/>
    </row>
    <row r="78" spans="1:13" s="3" customFormat="1">
      <c r="A78" s="46"/>
      <c r="B78" s="92" t="s">
        <v>634</v>
      </c>
      <c r="C78" s="93" t="s">
        <v>629</v>
      </c>
      <c r="D78" s="94" t="s">
        <v>2642</v>
      </c>
      <c r="E78" s="95" t="s">
        <v>753</v>
      </c>
      <c r="F78" s="265" t="s">
        <v>2318</v>
      </c>
      <c r="G78" s="46"/>
      <c r="H78" s="104" t="s">
        <v>634</v>
      </c>
      <c r="I78" s="93" t="s">
        <v>1123</v>
      </c>
      <c r="J78" s="94" t="s">
        <v>3077</v>
      </c>
      <c r="K78" s="95" t="s">
        <v>663</v>
      </c>
      <c r="L78" s="269" t="s">
        <v>445</v>
      </c>
      <c r="M78" s="46"/>
    </row>
    <row r="79" spans="1:13" s="3" customFormat="1">
      <c r="A79" s="46"/>
      <c r="B79" s="6" t="s">
        <v>635</v>
      </c>
      <c r="C79" s="7" t="s">
        <v>920</v>
      </c>
      <c r="D79" s="8" t="s">
        <v>2861</v>
      </c>
      <c r="E79" s="9" t="s">
        <v>753</v>
      </c>
      <c r="F79" s="266" t="s">
        <v>2068</v>
      </c>
      <c r="G79" s="46"/>
      <c r="H79" s="26" t="s">
        <v>635</v>
      </c>
      <c r="I79" s="7" t="s">
        <v>1053</v>
      </c>
      <c r="J79" s="8" t="s">
        <v>998</v>
      </c>
      <c r="K79" s="9" t="s">
        <v>753</v>
      </c>
      <c r="L79" s="270" t="s">
        <v>446</v>
      </c>
      <c r="M79" s="46"/>
    </row>
    <row r="80" spans="1:13" s="3" customFormat="1">
      <c r="A80" s="46"/>
      <c r="B80" s="6" t="s">
        <v>636</v>
      </c>
      <c r="C80" s="7" t="s">
        <v>755</v>
      </c>
      <c r="D80" s="8" t="s">
        <v>3067</v>
      </c>
      <c r="E80" s="9" t="s">
        <v>663</v>
      </c>
      <c r="F80" s="266" t="s">
        <v>59</v>
      </c>
      <c r="G80" s="46"/>
      <c r="H80" s="26" t="s">
        <v>636</v>
      </c>
      <c r="I80" s="7" t="s">
        <v>1738</v>
      </c>
      <c r="J80" s="8" t="s">
        <v>728</v>
      </c>
      <c r="K80" s="9" t="s">
        <v>663</v>
      </c>
      <c r="L80" s="270" t="s">
        <v>3084</v>
      </c>
      <c r="M80" s="46"/>
    </row>
    <row r="81" spans="1:13" s="3" customFormat="1">
      <c r="A81" s="46"/>
      <c r="B81" s="6" t="s">
        <v>637</v>
      </c>
      <c r="C81" s="7" t="s">
        <v>1104</v>
      </c>
      <c r="D81" s="8" t="s">
        <v>13</v>
      </c>
      <c r="E81" s="9" t="s">
        <v>753</v>
      </c>
      <c r="F81" s="266" t="s">
        <v>82</v>
      </c>
      <c r="G81" s="46"/>
      <c r="H81" s="26" t="s">
        <v>637</v>
      </c>
      <c r="I81" s="7" t="s">
        <v>984</v>
      </c>
      <c r="J81" s="8" t="s">
        <v>792</v>
      </c>
      <c r="K81" s="9" t="s">
        <v>671</v>
      </c>
      <c r="L81" s="270" t="s">
        <v>447</v>
      </c>
      <c r="M81" s="46"/>
    </row>
    <row r="82" spans="1:13" s="3" customFormat="1">
      <c r="A82" s="46"/>
      <c r="B82" s="6" t="s">
        <v>638</v>
      </c>
      <c r="C82" s="7" t="s">
        <v>2326</v>
      </c>
      <c r="D82" s="8" t="s">
        <v>2059</v>
      </c>
      <c r="E82" s="9" t="s">
        <v>753</v>
      </c>
      <c r="F82" s="266" t="s">
        <v>2648</v>
      </c>
      <c r="G82" s="46"/>
      <c r="H82" s="26" t="s">
        <v>638</v>
      </c>
      <c r="I82" s="7" t="s">
        <v>742</v>
      </c>
      <c r="J82" s="8" t="s">
        <v>2871</v>
      </c>
      <c r="K82" s="9" t="s">
        <v>753</v>
      </c>
      <c r="L82" s="270" t="s">
        <v>459</v>
      </c>
      <c r="M82" s="46"/>
    </row>
    <row r="83" spans="1:13" s="3" customFormat="1">
      <c r="A83" s="46"/>
      <c r="B83" s="6" t="s">
        <v>639</v>
      </c>
      <c r="C83" s="7" t="s">
        <v>1358</v>
      </c>
      <c r="D83" s="8" t="s">
        <v>3068</v>
      </c>
      <c r="E83" s="9" t="s">
        <v>671</v>
      </c>
      <c r="F83" s="266" t="s">
        <v>2057</v>
      </c>
      <c r="G83" s="46"/>
      <c r="H83" s="26" t="s">
        <v>639</v>
      </c>
      <c r="I83" s="7" t="s">
        <v>785</v>
      </c>
      <c r="J83" s="8" t="s">
        <v>672</v>
      </c>
      <c r="K83" s="9" t="s">
        <v>737</v>
      </c>
      <c r="L83" s="270" t="s">
        <v>416</v>
      </c>
      <c r="M83" s="46"/>
    </row>
    <row r="84" spans="1:13" s="3" customFormat="1">
      <c r="A84" s="46"/>
      <c r="B84" s="6" t="s">
        <v>640</v>
      </c>
      <c r="C84" s="7" t="s">
        <v>925</v>
      </c>
      <c r="D84" s="8" t="s">
        <v>1559</v>
      </c>
      <c r="E84" s="9" t="s">
        <v>659</v>
      </c>
      <c r="F84" s="266" t="s">
        <v>3075</v>
      </c>
      <c r="G84" s="46"/>
      <c r="H84" s="26" t="s">
        <v>640</v>
      </c>
      <c r="I84" s="7" t="s">
        <v>701</v>
      </c>
      <c r="J84" s="8" t="s">
        <v>3078</v>
      </c>
      <c r="K84" s="9" t="s">
        <v>631</v>
      </c>
      <c r="L84" s="270" t="s">
        <v>417</v>
      </c>
      <c r="M84" s="46"/>
    </row>
    <row r="85" spans="1:13" s="3" customFormat="1">
      <c r="A85" s="46"/>
      <c r="B85" s="6" t="s">
        <v>641</v>
      </c>
      <c r="C85" s="7" t="s">
        <v>689</v>
      </c>
      <c r="D85" s="8" t="s">
        <v>3069</v>
      </c>
      <c r="E85" s="9" t="s">
        <v>753</v>
      </c>
      <c r="F85" s="266" t="s">
        <v>366</v>
      </c>
      <c r="G85" s="46"/>
      <c r="H85" s="26" t="s">
        <v>641</v>
      </c>
      <c r="I85" s="7" t="s">
        <v>984</v>
      </c>
      <c r="J85" s="8" t="s">
        <v>23</v>
      </c>
      <c r="K85" s="9" t="s">
        <v>631</v>
      </c>
      <c r="L85" s="270" t="s">
        <v>229</v>
      </c>
      <c r="M85" s="46"/>
    </row>
    <row r="86" spans="1:13" s="3" customFormat="1">
      <c r="A86" s="46"/>
      <c r="B86" s="6" t="s">
        <v>642</v>
      </c>
      <c r="C86" s="7" t="s">
        <v>692</v>
      </c>
      <c r="D86" s="8" t="s">
        <v>2322</v>
      </c>
      <c r="E86" s="9" t="s">
        <v>753</v>
      </c>
      <c r="F86" s="266" t="s">
        <v>352</v>
      </c>
      <c r="G86" s="46"/>
      <c r="H86" s="26" t="s">
        <v>642</v>
      </c>
      <c r="I86" s="7" t="s">
        <v>1235</v>
      </c>
      <c r="J86" s="8" t="s">
        <v>795</v>
      </c>
      <c r="K86" s="9" t="s">
        <v>659</v>
      </c>
      <c r="L86" s="270" t="s">
        <v>481</v>
      </c>
      <c r="M86" s="46"/>
    </row>
    <row r="87" spans="1:13" s="3" customFormat="1">
      <c r="A87" s="46"/>
      <c r="B87" s="6" t="s">
        <v>643</v>
      </c>
      <c r="C87" s="7" t="s">
        <v>1407</v>
      </c>
      <c r="D87" s="8" t="s">
        <v>2802</v>
      </c>
      <c r="E87" s="9" t="s">
        <v>631</v>
      </c>
      <c r="F87" s="266" t="s">
        <v>3076</v>
      </c>
      <c r="G87" s="46"/>
      <c r="H87" s="26" t="s">
        <v>643</v>
      </c>
      <c r="I87" s="7" t="s">
        <v>707</v>
      </c>
      <c r="J87" s="8" t="s">
        <v>3079</v>
      </c>
      <c r="K87" s="9" t="s">
        <v>671</v>
      </c>
      <c r="L87" s="270" t="s">
        <v>462</v>
      </c>
      <c r="M87" s="46"/>
    </row>
    <row r="88" spans="1:13" s="3" customFormat="1">
      <c r="A88" s="46"/>
      <c r="B88" s="6" t="s">
        <v>644</v>
      </c>
      <c r="C88" s="7" t="s">
        <v>1104</v>
      </c>
      <c r="D88" s="8" t="s">
        <v>1320</v>
      </c>
      <c r="E88" s="9" t="s">
        <v>631</v>
      </c>
      <c r="F88" s="266" t="s">
        <v>354</v>
      </c>
      <c r="G88" s="46"/>
      <c r="H88" s="26" t="s">
        <v>644</v>
      </c>
      <c r="I88" s="7" t="s">
        <v>669</v>
      </c>
      <c r="J88" s="8" t="s">
        <v>2852</v>
      </c>
      <c r="K88" s="9" t="s">
        <v>948</v>
      </c>
      <c r="L88" s="270" t="s">
        <v>421</v>
      </c>
      <c r="M88" s="46"/>
    </row>
    <row r="89" spans="1:13" s="3" customFormat="1">
      <c r="A89" s="46"/>
      <c r="B89" s="6" t="s">
        <v>645</v>
      </c>
      <c r="C89" s="7" t="s">
        <v>1101</v>
      </c>
      <c r="D89" s="8" t="s">
        <v>3070</v>
      </c>
      <c r="E89" s="9" t="s">
        <v>679</v>
      </c>
      <c r="F89" s="266" t="s">
        <v>2391</v>
      </c>
      <c r="G89" s="46"/>
      <c r="H89" s="26" t="s">
        <v>645</v>
      </c>
      <c r="I89" s="7" t="s">
        <v>3080</v>
      </c>
      <c r="J89" s="8" t="s">
        <v>3279</v>
      </c>
      <c r="K89" s="9" t="s">
        <v>931</v>
      </c>
      <c r="L89" s="270" t="s">
        <v>1745</v>
      </c>
      <c r="M89" s="46"/>
    </row>
    <row r="90" spans="1:13" s="3" customFormat="1">
      <c r="A90" s="46"/>
      <c r="B90" s="6" t="s">
        <v>648</v>
      </c>
      <c r="C90" s="7" t="s">
        <v>2326</v>
      </c>
      <c r="D90" s="8" t="s">
        <v>2061</v>
      </c>
      <c r="E90" s="9" t="s">
        <v>631</v>
      </c>
      <c r="F90" s="266" t="s">
        <v>44</v>
      </c>
      <c r="G90" s="46"/>
      <c r="H90" s="26" t="s">
        <v>648</v>
      </c>
      <c r="I90" s="7" t="s">
        <v>963</v>
      </c>
      <c r="J90" s="8" t="s">
        <v>1385</v>
      </c>
      <c r="K90" s="9" t="s">
        <v>1599</v>
      </c>
      <c r="L90" s="270" t="s">
        <v>471</v>
      </c>
      <c r="M90" s="46"/>
    </row>
    <row r="91" spans="1:13" s="3" customFormat="1">
      <c r="A91" s="46"/>
      <c r="B91" s="6" t="s">
        <v>649</v>
      </c>
      <c r="C91" s="7" t="s">
        <v>1518</v>
      </c>
      <c r="D91" s="8" t="s">
        <v>3071</v>
      </c>
      <c r="E91" s="9" t="s">
        <v>631</v>
      </c>
      <c r="F91" s="266" t="s">
        <v>2342</v>
      </c>
      <c r="G91" s="46"/>
      <c r="H91" s="26" t="s">
        <v>649</v>
      </c>
      <c r="I91" s="7" t="s">
        <v>3081</v>
      </c>
      <c r="J91" s="8" t="s">
        <v>792</v>
      </c>
      <c r="K91" s="9" t="s">
        <v>671</v>
      </c>
      <c r="L91" s="270" t="s">
        <v>472</v>
      </c>
      <c r="M91" s="46"/>
    </row>
    <row r="92" spans="1:13" s="3" customFormat="1">
      <c r="A92" s="46"/>
      <c r="B92" s="6" t="s">
        <v>650</v>
      </c>
      <c r="C92" s="7" t="s">
        <v>927</v>
      </c>
      <c r="D92" s="8" t="s">
        <v>3072</v>
      </c>
      <c r="E92" s="9" t="s">
        <v>631</v>
      </c>
      <c r="F92" s="266" t="s">
        <v>3054</v>
      </c>
      <c r="G92" s="46"/>
      <c r="H92" s="26" t="s">
        <v>650</v>
      </c>
      <c r="I92" s="7" t="s">
        <v>673</v>
      </c>
      <c r="J92" s="8" t="s">
        <v>841</v>
      </c>
      <c r="K92" s="9" t="s">
        <v>631</v>
      </c>
      <c r="L92" s="270" t="s">
        <v>425</v>
      </c>
      <c r="M92" s="46"/>
    </row>
    <row r="93" spans="1:13" s="3" customFormat="1">
      <c r="A93" s="46"/>
      <c r="B93" s="6" t="s">
        <v>651</v>
      </c>
      <c r="C93" s="7" t="s">
        <v>1465</v>
      </c>
      <c r="D93" s="8" t="s">
        <v>3073</v>
      </c>
      <c r="E93" s="9" t="s">
        <v>631</v>
      </c>
      <c r="F93" s="266" t="s">
        <v>2062</v>
      </c>
      <c r="G93" s="46"/>
      <c r="H93" s="26" t="s">
        <v>651</v>
      </c>
      <c r="I93" s="7" t="s">
        <v>2065</v>
      </c>
      <c r="J93" s="8" t="s">
        <v>2066</v>
      </c>
      <c r="K93" s="9" t="s">
        <v>631</v>
      </c>
      <c r="L93" s="270" t="s">
        <v>134</v>
      </c>
      <c r="M93" s="46"/>
    </row>
    <row r="94" spans="1:13" s="3" customFormat="1">
      <c r="A94" s="46"/>
      <c r="B94" s="6"/>
      <c r="C94" s="7"/>
      <c r="D94" s="8"/>
      <c r="E94" s="9"/>
      <c r="F94" s="266"/>
      <c r="G94" s="46"/>
      <c r="H94" s="26" t="s">
        <v>652</v>
      </c>
      <c r="I94" s="7" t="s">
        <v>785</v>
      </c>
      <c r="J94" s="8" t="s">
        <v>3082</v>
      </c>
      <c r="K94" s="9" t="s">
        <v>631</v>
      </c>
      <c r="L94" s="270" t="s">
        <v>2672</v>
      </c>
      <c r="M94" s="46"/>
    </row>
    <row r="95" spans="1:13" s="3" customFormat="1">
      <c r="A95" s="46"/>
      <c r="B95" s="6"/>
      <c r="C95" s="7"/>
      <c r="D95" s="8"/>
      <c r="E95" s="9"/>
      <c r="F95" s="266"/>
      <c r="G95" s="46"/>
      <c r="H95" s="26" t="s">
        <v>653</v>
      </c>
      <c r="I95" s="7" t="s">
        <v>1124</v>
      </c>
      <c r="J95" s="8" t="s">
        <v>2651</v>
      </c>
      <c r="K95" s="9" t="s">
        <v>631</v>
      </c>
      <c r="L95" s="270" t="s">
        <v>3085</v>
      </c>
      <c r="M95" s="46"/>
    </row>
    <row r="96" spans="1:13" s="3" customFormat="1">
      <c r="A96" s="46"/>
      <c r="B96" s="6"/>
      <c r="C96" s="7"/>
      <c r="D96" s="8"/>
      <c r="E96" s="9"/>
      <c r="F96" s="266"/>
      <c r="G96" s="46"/>
      <c r="H96" s="26" t="s">
        <v>901</v>
      </c>
      <c r="I96" s="7" t="s">
        <v>731</v>
      </c>
      <c r="J96" s="8" t="s">
        <v>3083</v>
      </c>
      <c r="K96" s="9" t="s">
        <v>663</v>
      </c>
      <c r="L96" s="270" t="s">
        <v>484</v>
      </c>
      <c r="M96" s="46"/>
    </row>
    <row r="97" spans="1:13" s="3" customFormat="1" ht="12.75" thickBot="1">
      <c r="A97" s="46"/>
      <c r="B97" s="6"/>
      <c r="C97" s="7"/>
      <c r="D97" s="8"/>
      <c r="E97" s="9"/>
      <c r="F97" s="266"/>
      <c r="G97" s="46"/>
      <c r="H97" s="26" t="s">
        <v>902</v>
      </c>
      <c r="I97" s="7" t="s">
        <v>1123</v>
      </c>
      <c r="J97" s="8" t="s">
        <v>1115</v>
      </c>
      <c r="K97" s="9" t="s">
        <v>631</v>
      </c>
      <c r="L97" s="270" t="s">
        <v>215</v>
      </c>
      <c r="M97" s="46"/>
    </row>
    <row r="98" spans="1:13" s="3" customFormat="1" hidden="1">
      <c r="A98" s="46"/>
      <c r="B98" s="6"/>
      <c r="C98" s="7"/>
      <c r="D98" s="8"/>
      <c r="E98" s="9"/>
      <c r="F98" s="266"/>
      <c r="G98" s="46"/>
      <c r="H98" s="26"/>
      <c r="I98" s="7"/>
      <c r="J98" s="8"/>
      <c r="K98" s="9"/>
      <c r="L98" s="270"/>
      <c r="M98" s="46"/>
    </row>
    <row r="99" spans="1:13" s="3" customFormat="1" hidden="1">
      <c r="A99" s="46"/>
      <c r="B99" s="6"/>
      <c r="C99" s="7"/>
      <c r="D99" s="8"/>
      <c r="E99" s="9"/>
      <c r="F99" s="266"/>
      <c r="G99" s="46"/>
      <c r="H99" s="26"/>
      <c r="I99" s="7"/>
      <c r="J99" s="8"/>
      <c r="K99" s="9"/>
      <c r="L99" s="270"/>
      <c r="M99" s="46"/>
    </row>
    <row r="100" spans="1:13" s="3" customFormat="1" hidden="1">
      <c r="A100" s="46"/>
      <c r="B100" s="6"/>
      <c r="C100" s="7"/>
      <c r="D100" s="8"/>
      <c r="E100" s="9"/>
      <c r="F100" s="266"/>
      <c r="G100" s="46"/>
      <c r="H100" s="26"/>
      <c r="I100" s="7"/>
      <c r="J100" s="8"/>
      <c r="K100" s="9"/>
      <c r="L100" s="270"/>
      <c r="M100" s="46"/>
    </row>
    <row r="101" spans="1:13" s="3" customFormat="1" hidden="1">
      <c r="A101" s="46"/>
      <c r="B101" s="6"/>
      <c r="C101" s="7"/>
      <c r="D101" s="8"/>
      <c r="E101" s="9"/>
      <c r="F101" s="266"/>
      <c r="G101" s="46"/>
      <c r="H101" s="26"/>
      <c r="I101" s="7"/>
      <c r="J101" s="8"/>
      <c r="K101" s="9"/>
      <c r="L101" s="270"/>
      <c r="M101" s="46"/>
    </row>
    <row r="102" spans="1:13" s="3" customFormat="1" hidden="1">
      <c r="A102" s="46"/>
      <c r="B102" s="6"/>
      <c r="C102" s="7"/>
      <c r="D102" s="8"/>
      <c r="E102" s="9"/>
      <c r="F102" s="266"/>
      <c r="G102" s="46"/>
      <c r="H102" s="26"/>
      <c r="I102" s="7"/>
      <c r="J102" s="8"/>
      <c r="K102" s="9"/>
      <c r="L102" s="270"/>
      <c r="M102" s="46"/>
    </row>
    <row r="103" spans="1:13" s="3" customFormat="1" hidden="1">
      <c r="A103" s="46"/>
      <c r="B103" s="6"/>
      <c r="C103" s="7"/>
      <c r="D103" s="8"/>
      <c r="E103" s="9"/>
      <c r="F103" s="266"/>
      <c r="G103" s="46"/>
      <c r="H103" s="26"/>
      <c r="I103" s="7"/>
      <c r="J103" s="8"/>
      <c r="K103" s="9"/>
      <c r="L103" s="270"/>
      <c r="M103" s="46"/>
    </row>
    <row r="104" spans="1:13" s="3" customFormat="1" ht="12.75" hidden="1" thickBot="1">
      <c r="A104" s="46"/>
      <c r="B104" s="6"/>
      <c r="C104" s="7"/>
      <c r="D104" s="8"/>
      <c r="E104" s="9"/>
      <c r="F104" s="266"/>
      <c r="G104" s="46"/>
      <c r="H104" s="26"/>
      <c r="I104" s="7"/>
      <c r="J104" s="8"/>
      <c r="K104" s="9"/>
      <c r="L104" s="270"/>
      <c r="M104" s="46"/>
    </row>
    <row r="105" spans="1:13" s="3" customFormat="1" ht="12.75" hidden="1" thickBot="1">
      <c r="A105" s="46"/>
      <c r="B105" s="6"/>
      <c r="C105" s="7"/>
      <c r="D105" s="8"/>
      <c r="E105" s="9"/>
      <c r="F105" s="266"/>
      <c r="G105" s="46"/>
      <c r="H105" s="26"/>
      <c r="I105" s="7"/>
      <c r="J105" s="8"/>
      <c r="K105" s="9"/>
      <c r="L105" s="270"/>
      <c r="M105" s="46"/>
    </row>
    <row r="106" spans="1:13" s="3" customFormat="1" ht="12.75" hidden="1" thickBot="1">
      <c r="A106" s="46"/>
      <c r="B106" s="6"/>
      <c r="C106" s="7"/>
      <c r="D106" s="8"/>
      <c r="E106" s="9"/>
      <c r="F106" s="266"/>
      <c r="G106" s="46"/>
      <c r="H106" s="26"/>
      <c r="I106" s="7"/>
      <c r="J106" s="8"/>
      <c r="K106" s="9"/>
      <c r="L106" s="270"/>
      <c r="M106" s="46"/>
    </row>
    <row r="107" spans="1:13" s="3" customFormat="1" ht="12.75" hidden="1" thickBot="1">
      <c r="A107" s="46"/>
      <c r="B107" s="6"/>
      <c r="C107" s="7"/>
      <c r="D107" s="8"/>
      <c r="E107" s="9"/>
      <c r="F107" s="266"/>
      <c r="G107" s="46"/>
      <c r="H107" s="26"/>
      <c r="I107" s="7"/>
      <c r="J107" s="8"/>
      <c r="K107" s="9"/>
      <c r="L107" s="270"/>
      <c r="M107" s="46"/>
    </row>
    <row r="108" spans="1:13" s="3" customFormat="1" ht="12.75" hidden="1" thickBot="1">
      <c r="A108" s="46"/>
      <c r="B108" s="6"/>
      <c r="C108" s="7"/>
      <c r="D108" s="8"/>
      <c r="E108" s="9"/>
      <c r="F108" s="266"/>
      <c r="G108" s="46"/>
      <c r="H108" s="26"/>
      <c r="I108" s="7"/>
      <c r="J108" s="8"/>
      <c r="K108" s="9"/>
      <c r="L108" s="270"/>
      <c r="M108" s="46"/>
    </row>
    <row r="109" spans="1:13" s="3" customFormat="1" ht="12.75" hidden="1" thickBot="1">
      <c r="A109" s="46"/>
      <c r="B109" s="6"/>
      <c r="C109" s="7"/>
      <c r="D109" s="8"/>
      <c r="E109" s="9"/>
      <c r="F109" s="266"/>
      <c r="G109" s="46"/>
      <c r="H109" s="26"/>
      <c r="I109" s="7"/>
      <c r="J109" s="8"/>
      <c r="K109" s="9"/>
      <c r="L109" s="270"/>
      <c r="M109" s="46"/>
    </row>
    <row r="110" spans="1:13" s="3" customFormat="1" ht="12.75" hidden="1" thickBot="1">
      <c r="A110" s="46"/>
      <c r="B110" s="6"/>
      <c r="C110" s="7"/>
      <c r="D110" s="8"/>
      <c r="E110" s="9"/>
      <c r="F110" s="266"/>
      <c r="G110" s="46"/>
      <c r="H110" s="26"/>
      <c r="I110" s="7"/>
      <c r="J110" s="333"/>
      <c r="K110" s="9"/>
      <c r="L110" s="270"/>
      <c r="M110" s="46"/>
    </row>
    <row r="111" spans="1:13" s="3" customFormat="1" ht="12.75" hidden="1" thickBot="1">
      <c r="A111" s="46"/>
      <c r="B111" s="6"/>
      <c r="C111" s="7"/>
      <c r="D111" s="8"/>
      <c r="E111" s="9"/>
      <c r="F111" s="266"/>
      <c r="G111" s="46"/>
      <c r="H111" s="26"/>
      <c r="I111" s="7"/>
      <c r="J111" s="333"/>
      <c r="K111" s="9"/>
      <c r="L111" s="270"/>
      <c r="M111" s="46"/>
    </row>
    <row r="112" spans="1:13" s="3" customFormat="1" ht="12.75" hidden="1" thickBot="1">
      <c r="A112" s="46"/>
      <c r="B112" s="6"/>
      <c r="C112" s="7"/>
      <c r="D112" s="8"/>
      <c r="E112" s="9"/>
      <c r="F112" s="226"/>
      <c r="G112" s="46"/>
      <c r="H112" s="26"/>
      <c r="I112" s="7"/>
      <c r="J112" s="7"/>
      <c r="K112" s="9"/>
      <c r="L112" s="237"/>
      <c r="M112" s="46"/>
    </row>
    <row r="113" spans="1:13" s="3" customFormat="1" ht="12.75" hidden="1" thickBot="1">
      <c r="A113" s="46"/>
      <c r="B113" s="6"/>
      <c r="C113" s="7"/>
      <c r="D113" s="8"/>
      <c r="E113" s="9"/>
      <c r="F113" s="226"/>
      <c r="G113" s="46"/>
      <c r="H113" s="26"/>
      <c r="I113" s="7"/>
      <c r="J113" s="7"/>
      <c r="K113" s="9"/>
      <c r="L113" s="237"/>
      <c r="M113" s="46"/>
    </row>
    <row r="114" spans="1:13" s="3" customFormat="1" ht="12.75" hidden="1" thickBot="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893" t="s">
        <v>770</v>
      </c>
      <c r="C117" s="893"/>
      <c r="D117" s="35"/>
      <c r="E117" s="193" t="s">
        <v>713</v>
      </c>
      <c r="F117" s="902" t="s">
        <v>1649</v>
      </c>
      <c r="G117" s="902"/>
      <c r="H117" s="902"/>
      <c r="I117" s="902"/>
      <c r="J117" s="35"/>
      <c r="K117" s="893" t="s">
        <v>715</v>
      </c>
      <c r="L117" s="893"/>
      <c r="M117" s="35"/>
    </row>
    <row r="118" spans="1:13" ht="5.25" customHeight="1"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COUNTA(D121:D159)</f>
        <v>15</v>
      </c>
      <c r="G119" s="46"/>
      <c r="H119" s="900"/>
      <c r="I119" s="901"/>
      <c r="J119" s="32"/>
      <c r="K119" s="33" t="s">
        <v>647</v>
      </c>
      <c r="L119" s="34">
        <f>COUNTA(J121:J159)</f>
        <v>21</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2883</v>
      </c>
      <c r="D121" s="84" t="s">
        <v>2884</v>
      </c>
      <c r="E121" s="85" t="s">
        <v>753</v>
      </c>
      <c r="F121" s="263" t="s">
        <v>3064</v>
      </c>
      <c r="G121" s="46"/>
      <c r="H121" s="100" t="s">
        <v>632</v>
      </c>
      <c r="I121" s="83" t="s">
        <v>1631</v>
      </c>
      <c r="J121" s="84" t="s">
        <v>3092</v>
      </c>
      <c r="K121" s="85" t="s">
        <v>753</v>
      </c>
      <c r="L121" s="267" t="s">
        <v>454</v>
      </c>
      <c r="M121" s="46"/>
    </row>
    <row r="122" spans="1:13" s="3" customFormat="1">
      <c r="A122" s="46"/>
      <c r="B122" s="87" t="s">
        <v>633</v>
      </c>
      <c r="C122" s="88" t="s">
        <v>629</v>
      </c>
      <c r="D122" s="89" t="s">
        <v>2657</v>
      </c>
      <c r="E122" s="90" t="s">
        <v>753</v>
      </c>
      <c r="F122" s="264" t="s">
        <v>401</v>
      </c>
      <c r="G122" s="46"/>
      <c r="H122" s="102" t="s">
        <v>633</v>
      </c>
      <c r="I122" s="88" t="s">
        <v>812</v>
      </c>
      <c r="J122" s="89" t="s">
        <v>1173</v>
      </c>
      <c r="K122" s="90" t="s">
        <v>931</v>
      </c>
      <c r="L122" s="268" t="s">
        <v>409</v>
      </c>
      <c r="M122" s="46"/>
    </row>
    <row r="123" spans="1:13" s="3" customFormat="1">
      <c r="A123" s="46"/>
      <c r="B123" s="92" t="s">
        <v>634</v>
      </c>
      <c r="C123" s="93" t="s">
        <v>1311</v>
      </c>
      <c r="D123" s="94" t="s">
        <v>2298</v>
      </c>
      <c r="E123" s="95" t="s">
        <v>671</v>
      </c>
      <c r="F123" s="265" t="s">
        <v>55</v>
      </c>
      <c r="G123" s="46"/>
      <c r="H123" s="104" t="s">
        <v>634</v>
      </c>
      <c r="I123" s="93" t="s">
        <v>785</v>
      </c>
      <c r="J123" s="94" t="s">
        <v>3093</v>
      </c>
      <c r="K123" s="95" t="s">
        <v>948</v>
      </c>
      <c r="L123" s="269" t="s">
        <v>459</v>
      </c>
      <c r="M123" s="46"/>
    </row>
    <row r="124" spans="1:13" s="3" customFormat="1">
      <c r="A124" s="46"/>
      <c r="B124" s="6" t="s">
        <v>635</v>
      </c>
      <c r="C124" s="7" t="s">
        <v>978</v>
      </c>
      <c r="D124" s="8" t="s">
        <v>2657</v>
      </c>
      <c r="E124" s="9" t="s">
        <v>753</v>
      </c>
      <c r="F124" s="266" t="s">
        <v>402</v>
      </c>
      <c r="G124" s="46"/>
      <c r="H124" s="26" t="s">
        <v>635</v>
      </c>
      <c r="I124" s="7" t="s">
        <v>710</v>
      </c>
      <c r="J124" s="8" t="s">
        <v>2900</v>
      </c>
      <c r="K124" s="9" t="s">
        <v>753</v>
      </c>
      <c r="L124" s="270" t="s">
        <v>416</v>
      </c>
      <c r="M124" s="46"/>
    </row>
    <row r="125" spans="1:13" s="3" customFormat="1">
      <c r="A125" s="46"/>
      <c r="B125" s="6" t="s">
        <v>636</v>
      </c>
      <c r="C125" s="7" t="s">
        <v>1098</v>
      </c>
      <c r="D125" s="8" t="s">
        <v>2661</v>
      </c>
      <c r="E125" s="9" t="s">
        <v>753</v>
      </c>
      <c r="F125" s="266" t="s">
        <v>3090</v>
      </c>
      <c r="G125" s="46"/>
      <c r="H125" s="26" t="s">
        <v>636</v>
      </c>
      <c r="I125" s="7" t="s">
        <v>669</v>
      </c>
      <c r="J125" s="8" t="s">
        <v>2080</v>
      </c>
      <c r="K125" s="9" t="s">
        <v>753</v>
      </c>
      <c r="L125" s="270" t="s">
        <v>2424</v>
      </c>
      <c r="M125" s="46"/>
    </row>
    <row r="126" spans="1:13" s="3" customFormat="1">
      <c r="A126" s="46"/>
      <c r="B126" s="6" t="s">
        <v>637</v>
      </c>
      <c r="C126" s="7" t="s">
        <v>3034</v>
      </c>
      <c r="D126" s="8" t="s">
        <v>3086</v>
      </c>
      <c r="E126" s="9" t="s">
        <v>948</v>
      </c>
      <c r="F126" s="266" t="s">
        <v>443</v>
      </c>
      <c r="G126" s="46"/>
      <c r="H126" s="26" t="s">
        <v>637</v>
      </c>
      <c r="I126" s="7" t="s">
        <v>707</v>
      </c>
      <c r="J126" s="8" t="s">
        <v>2864</v>
      </c>
      <c r="K126" s="9" t="s">
        <v>671</v>
      </c>
      <c r="L126" s="270" t="s">
        <v>418</v>
      </c>
      <c r="M126" s="46"/>
    </row>
    <row r="127" spans="1:13" s="3" customFormat="1">
      <c r="A127" s="46"/>
      <c r="B127" s="6" t="s">
        <v>638</v>
      </c>
      <c r="C127" s="7" t="s">
        <v>661</v>
      </c>
      <c r="D127" s="8" t="s">
        <v>114</v>
      </c>
      <c r="E127" s="9" t="s">
        <v>931</v>
      </c>
      <c r="F127" s="266" t="s">
        <v>405</v>
      </c>
      <c r="G127" s="46"/>
      <c r="H127" s="26" t="s">
        <v>638</v>
      </c>
      <c r="I127" s="7" t="s">
        <v>828</v>
      </c>
      <c r="J127" s="8" t="s">
        <v>1583</v>
      </c>
      <c r="K127" s="9" t="s">
        <v>663</v>
      </c>
      <c r="L127" s="270" t="s">
        <v>471</v>
      </c>
      <c r="M127" s="46"/>
    </row>
    <row r="128" spans="1:13" s="3" customFormat="1">
      <c r="A128" s="46"/>
      <c r="B128" s="6" t="s">
        <v>639</v>
      </c>
      <c r="C128" s="7" t="s">
        <v>698</v>
      </c>
      <c r="D128" s="8" t="s">
        <v>2860</v>
      </c>
      <c r="E128" s="54" t="s">
        <v>753</v>
      </c>
      <c r="F128" s="266" t="s">
        <v>446</v>
      </c>
      <c r="G128" s="46"/>
      <c r="H128" s="26" t="s">
        <v>639</v>
      </c>
      <c r="I128" s="7" t="s">
        <v>1243</v>
      </c>
      <c r="J128" s="8" t="s">
        <v>1165</v>
      </c>
      <c r="K128" s="9" t="s">
        <v>931</v>
      </c>
      <c r="L128" s="270" t="s">
        <v>472</v>
      </c>
      <c r="M128" s="46"/>
    </row>
    <row r="129" spans="1:13" s="3" customFormat="1">
      <c r="A129" s="46"/>
      <c r="B129" s="6" t="s">
        <v>640</v>
      </c>
      <c r="C129" s="7" t="s">
        <v>1087</v>
      </c>
      <c r="D129" s="8" t="s">
        <v>3087</v>
      </c>
      <c r="E129" s="54" t="s">
        <v>948</v>
      </c>
      <c r="F129" s="266" t="s">
        <v>448</v>
      </c>
      <c r="G129" s="46"/>
      <c r="H129" s="26" t="s">
        <v>640</v>
      </c>
      <c r="I129" s="7" t="s">
        <v>785</v>
      </c>
      <c r="J129" s="8" t="s">
        <v>31</v>
      </c>
      <c r="K129" s="9" t="s">
        <v>659</v>
      </c>
      <c r="L129" s="270" t="s">
        <v>131</v>
      </c>
      <c r="M129" s="46"/>
    </row>
    <row r="130" spans="1:13" s="3" customFormat="1">
      <c r="A130" s="46"/>
      <c r="B130" s="6" t="s">
        <v>641</v>
      </c>
      <c r="C130" s="7" t="s">
        <v>698</v>
      </c>
      <c r="D130" s="8" t="s">
        <v>2074</v>
      </c>
      <c r="E130" s="54" t="s">
        <v>753</v>
      </c>
      <c r="F130" s="266" t="s">
        <v>408</v>
      </c>
      <c r="G130" s="46"/>
      <c r="H130" s="26" t="s">
        <v>641</v>
      </c>
      <c r="I130" s="7" t="s">
        <v>837</v>
      </c>
      <c r="J130" s="8" t="s">
        <v>827</v>
      </c>
      <c r="K130" s="9" t="s">
        <v>659</v>
      </c>
      <c r="L130" s="270" t="s">
        <v>231</v>
      </c>
      <c r="M130" s="46"/>
    </row>
    <row r="131" spans="1:13" s="3" customFormat="1">
      <c r="A131" s="46"/>
      <c r="B131" s="6" t="s">
        <v>642</v>
      </c>
      <c r="C131" s="7" t="s">
        <v>1308</v>
      </c>
      <c r="D131" s="8" t="s">
        <v>3088</v>
      </c>
      <c r="E131" s="9" t="s">
        <v>948</v>
      </c>
      <c r="F131" s="266" t="s">
        <v>199</v>
      </c>
      <c r="G131" s="46"/>
      <c r="H131" s="26" t="s">
        <v>642</v>
      </c>
      <c r="I131" s="7" t="s">
        <v>963</v>
      </c>
      <c r="J131" s="8" t="s">
        <v>2507</v>
      </c>
      <c r="K131" s="9" t="s">
        <v>753</v>
      </c>
      <c r="L131" s="270" t="s">
        <v>466</v>
      </c>
      <c r="M131" s="46"/>
    </row>
    <row r="132" spans="1:13" s="3" customFormat="1">
      <c r="A132" s="46"/>
      <c r="B132" s="6" t="s">
        <v>643</v>
      </c>
      <c r="C132" s="7" t="s">
        <v>833</v>
      </c>
      <c r="D132" s="8" t="s">
        <v>3089</v>
      </c>
      <c r="E132" s="9" t="s">
        <v>948</v>
      </c>
      <c r="F132" s="266" t="s">
        <v>427</v>
      </c>
      <c r="G132" s="46"/>
      <c r="H132" s="26" t="s">
        <v>643</v>
      </c>
      <c r="I132" s="7" t="s">
        <v>742</v>
      </c>
      <c r="J132" s="8" t="s">
        <v>3094</v>
      </c>
      <c r="K132" s="9" t="s">
        <v>753</v>
      </c>
      <c r="L132" s="270" t="s">
        <v>199</v>
      </c>
      <c r="M132" s="46"/>
    </row>
    <row r="133" spans="1:13" s="3" customFormat="1">
      <c r="A133" s="46"/>
      <c r="B133" s="6" t="s">
        <v>644</v>
      </c>
      <c r="C133" s="7" t="s">
        <v>978</v>
      </c>
      <c r="D133" s="8" t="s">
        <v>691</v>
      </c>
      <c r="E133" s="9" t="s">
        <v>631</v>
      </c>
      <c r="F133" s="266" t="s">
        <v>57</v>
      </c>
      <c r="G133" s="46"/>
      <c r="H133" s="26" t="s">
        <v>644</v>
      </c>
      <c r="I133" s="7" t="s">
        <v>1346</v>
      </c>
      <c r="J133" s="8" t="s">
        <v>70</v>
      </c>
      <c r="K133" s="9" t="s">
        <v>931</v>
      </c>
      <c r="L133" s="270" t="s">
        <v>2697</v>
      </c>
      <c r="M133" s="46"/>
    </row>
    <row r="134" spans="1:13" s="3" customFormat="1">
      <c r="A134" s="46"/>
      <c r="B134" s="6" t="s">
        <v>645</v>
      </c>
      <c r="C134" s="7" t="s">
        <v>692</v>
      </c>
      <c r="D134" s="8" t="s">
        <v>1207</v>
      </c>
      <c r="E134" s="9" t="s">
        <v>631</v>
      </c>
      <c r="F134" s="266" t="s">
        <v>3091</v>
      </c>
      <c r="G134" s="46"/>
      <c r="H134" s="26" t="s">
        <v>645</v>
      </c>
      <c r="I134" s="7" t="s">
        <v>707</v>
      </c>
      <c r="J134" s="8" t="s">
        <v>1543</v>
      </c>
      <c r="K134" s="9" t="s">
        <v>948</v>
      </c>
      <c r="L134" s="270" t="s">
        <v>2672</v>
      </c>
      <c r="M134" s="46"/>
    </row>
    <row r="135" spans="1:13" s="3" customFormat="1">
      <c r="A135" s="46"/>
      <c r="B135" s="6" t="s">
        <v>648</v>
      </c>
      <c r="C135" s="7" t="s">
        <v>1098</v>
      </c>
      <c r="D135" s="8" t="s">
        <v>1109</v>
      </c>
      <c r="E135" s="54" t="s">
        <v>631</v>
      </c>
      <c r="F135" s="266" t="s">
        <v>2879</v>
      </c>
      <c r="G135" s="46"/>
      <c r="H135" s="26" t="s">
        <v>648</v>
      </c>
      <c r="I135" s="7" t="s">
        <v>793</v>
      </c>
      <c r="J135" s="8" t="s">
        <v>2904</v>
      </c>
      <c r="K135" s="9" t="s">
        <v>753</v>
      </c>
      <c r="L135" s="270" t="s">
        <v>137</v>
      </c>
      <c r="M135" s="46"/>
    </row>
    <row r="136" spans="1:13" s="3" customFormat="1">
      <c r="A136" s="46"/>
      <c r="B136" s="6" t="s">
        <v>649</v>
      </c>
      <c r="C136" s="7"/>
      <c r="D136" s="8"/>
      <c r="E136" s="54"/>
      <c r="F136" s="266"/>
      <c r="G136" s="46"/>
      <c r="H136" s="26" t="s">
        <v>649</v>
      </c>
      <c r="I136" s="7" t="s">
        <v>798</v>
      </c>
      <c r="J136" s="8" t="s">
        <v>2875</v>
      </c>
      <c r="K136" s="9" t="s">
        <v>753</v>
      </c>
      <c r="L136" s="270" t="s">
        <v>491</v>
      </c>
      <c r="M136" s="46"/>
    </row>
    <row r="137" spans="1:13" s="3" customFormat="1">
      <c r="A137" s="46"/>
      <c r="B137" s="6" t="s">
        <v>650</v>
      </c>
      <c r="C137" s="7"/>
      <c r="D137" s="8"/>
      <c r="E137" s="54"/>
      <c r="F137" s="266"/>
      <c r="G137" s="46"/>
      <c r="H137" s="26" t="s">
        <v>650</v>
      </c>
      <c r="I137" s="7" t="s">
        <v>1422</v>
      </c>
      <c r="J137" s="8" t="s">
        <v>797</v>
      </c>
      <c r="K137" s="9" t="s">
        <v>631</v>
      </c>
      <c r="L137" s="270" t="s">
        <v>1774</v>
      </c>
      <c r="M137" s="46"/>
    </row>
    <row r="138" spans="1:13" s="3" customFormat="1">
      <c r="A138" s="46"/>
      <c r="B138" s="6" t="s">
        <v>651</v>
      </c>
      <c r="C138" s="7"/>
      <c r="D138" s="8"/>
      <c r="E138" s="9"/>
      <c r="F138" s="266"/>
      <c r="G138" s="46"/>
      <c r="H138" s="26" t="s">
        <v>651</v>
      </c>
      <c r="I138" s="7" t="s">
        <v>818</v>
      </c>
      <c r="J138" s="8" t="s">
        <v>3095</v>
      </c>
      <c r="K138" s="9" t="s">
        <v>631</v>
      </c>
      <c r="L138" s="270" t="s">
        <v>3096</v>
      </c>
      <c r="M138" s="46"/>
    </row>
    <row r="139" spans="1:13" s="3" customFormat="1">
      <c r="A139" s="46"/>
      <c r="B139" s="6" t="s">
        <v>652</v>
      </c>
      <c r="C139" s="7"/>
      <c r="D139" s="8"/>
      <c r="E139" s="54"/>
      <c r="F139" s="266"/>
      <c r="G139" s="46"/>
      <c r="H139" s="26" t="s">
        <v>652</v>
      </c>
      <c r="I139" s="7" t="s">
        <v>707</v>
      </c>
      <c r="J139" s="8" t="s">
        <v>814</v>
      </c>
      <c r="K139" s="9" t="s">
        <v>631</v>
      </c>
      <c r="L139" s="270" t="s">
        <v>3097</v>
      </c>
      <c r="M139" s="46"/>
    </row>
    <row r="140" spans="1:13" s="3" customFormat="1">
      <c r="A140" s="46"/>
      <c r="B140" s="6" t="s">
        <v>653</v>
      </c>
      <c r="C140" s="52"/>
      <c r="D140" s="56"/>
      <c r="E140" s="54"/>
      <c r="F140" s="381"/>
      <c r="G140" s="46"/>
      <c r="H140" s="26" t="s">
        <v>653</v>
      </c>
      <c r="I140" s="52" t="s">
        <v>1422</v>
      </c>
      <c r="J140" s="56" t="s">
        <v>25</v>
      </c>
      <c r="K140" s="54" t="s">
        <v>631</v>
      </c>
      <c r="L140" s="270" t="s">
        <v>2082</v>
      </c>
      <c r="M140" s="46"/>
    </row>
    <row r="141" spans="1:13" s="3" customFormat="1" ht="12.75" thickBot="1">
      <c r="A141" s="46"/>
      <c r="B141" s="6" t="s">
        <v>901</v>
      </c>
      <c r="C141" s="52"/>
      <c r="D141" s="56"/>
      <c r="E141" s="54"/>
      <c r="F141" s="381"/>
      <c r="G141" s="46"/>
      <c r="H141" s="26" t="s">
        <v>901</v>
      </c>
      <c r="I141" s="52" t="s">
        <v>742</v>
      </c>
      <c r="J141" s="56" t="s">
        <v>3060</v>
      </c>
      <c r="K141" s="9" t="s">
        <v>3065</v>
      </c>
      <c r="L141" s="382" t="s">
        <v>3098</v>
      </c>
      <c r="M141" s="46"/>
    </row>
    <row r="142" spans="1:13" s="3" customFormat="1" hidden="1">
      <c r="A142" s="46"/>
      <c r="B142" s="6" t="s">
        <v>902</v>
      </c>
      <c r="C142" s="52"/>
      <c r="D142" s="56"/>
      <c r="E142" s="54"/>
      <c r="F142" s="381"/>
      <c r="G142" s="46"/>
      <c r="H142" s="26" t="s">
        <v>902</v>
      </c>
      <c r="I142" s="52"/>
      <c r="J142" s="56"/>
      <c r="K142" s="9"/>
      <c r="L142" s="382"/>
      <c r="M142" s="46"/>
    </row>
    <row r="143" spans="1:13" s="3" customFormat="1" hidden="1">
      <c r="A143" s="46"/>
      <c r="B143" s="6" t="s">
        <v>903</v>
      </c>
      <c r="C143" s="52"/>
      <c r="D143" s="56"/>
      <c r="E143" s="54"/>
      <c r="F143" s="381"/>
      <c r="G143" s="46"/>
      <c r="H143" s="26" t="s">
        <v>903</v>
      </c>
      <c r="I143" s="52"/>
      <c r="J143" s="56"/>
      <c r="K143" s="9"/>
      <c r="L143" s="382"/>
      <c r="M143" s="46"/>
    </row>
    <row r="144" spans="1:13" s="3" customFormat="1" hidden="1">
      <c r="A144" s="46"/>
      <c r="B144" s="6"/>
      <c r="C144" s="52"/>
      <c r="D144" s="56"/>
      <c r="E144" s="9"/>
      <c r="F144" s="381"/>
      <c r="G144" s="46"/>
      <c r="H144" s="26" t="s">
        <v>904</v>
      </c>
      <c r="I144" s="52"/>
      <c r="J144" s="56"/>
      <c r="K144" s="9"/>
      <c r="L144" s="382"/>
      <c r="M144" s="46"/>
    </row>
    <row r="145" spans="1:13" s="3" customFormat="1" hidden="1">
      <c r="A145" s="46"/>
      <c r="B145" s="6"/>
      <c r="C145" s="52"/>
      <c r="D145" s="56"/>
      <c r="E145" s="9"/>
      <c r="F145" s="381"/>
      <c r="G145" s="46"/>
      <c r="H145" s="26" t="s">
        <v>905</v>
      </c>
      <c r="I145" s="52"/>
      <c r="J145" s="56"/>
      <c r="K145" s="9"/>
      <c r="L145" s="382"/>
      <c r="M145" s="46"/>
    </row>
    <row r="146" spans="1:13" s="3" customFormat="1" hidden="1">
      <c r="A146" s="46"/>
      <c r="B146" s="6"/>
      <c r="C146" s="52"/>
      <c r="D146" s="56"/>
      <c r="E146" s="9"/>
      <c r="F146" s="381"/>
      <c r="G146" s="46"/>
      <c r="H146" s="26" t="s">
        <v>1126</v>
      </c>
      <c r="I146" s="52"/>
      <c r="J146" s="56"/>
      <c r="K146" s="54"/>
      <c r="L146" s="382"/>
      <c r="M146" s="46"/>
    </row>
    <row r="147" spans="1:13" s="3" customFormat="1" hidden="1">
      <c r="A147" s="46"/>
      <c r="B147" s="6"/>
      <c r="C147" s="52"/>
      <c r="D147" s="56"/>
      <c r="E147" s="54"/>
      <c r="F147" s="381"/>
      <c r="G147" s="46"/>
      <c r="H147" s="26" t="s">
        <v>1127</v>
      </c>
      <c r="I147" s="52"/>
      <c r="J147" s="56"/>
      <c r="K147" s="54"/>
      <c r="L147" s="382"/>
      <c r="M147" s="46"/>
    </row>
    <row r="148" spans="1:13" s="3" customFormat="1" hidden="1">
      <c r="A148" s="46"/>
      <c r="B148" s="6"/>
      <c r="C148" s="52"/>
      <c r="D148" s="56"/>
      <c r="E148" s="54"/>
      <c r="F148" s="381"/>
      <c r="G148" s="46"/>
      <c r="H148" s="26" t="s">
        <v>1128</v>
      </c>
      <c r="I148" s="52"/>
      <c r="J148" s="56"/>
      <c r="K148" s="9"/>
      <c r="L148" s="382"/>
      <c r="M148" s="46"/>
    </row>
    <row r="149" spans="1:13" s="3" customFormat="1" hidden="1">
      <c r="A149" s="46"/>
      <c r="B149" s="6"/>
      <c r="C149" s="52"/>
      <c r="D149" s="56"/>
      <c r="E149" s="54"/>
      <c r="F149" s="381"/>
      <c r="G149" s="46"/>
      <c r="H149" s="26" t="s">
        <v>1129</v>
      </c>
      <c r="I149" s="52"/>
      <c r="J149" s="56"/>
      <c r="K149" s="54"/>
      <c r="L149" s="382"/>
      <c r="M149" s="46"/>
    </row>
    <row r="150" spans="1:13" s="3" customFormat="1" ht="13.5" hidden="1" thickBot="1">
      <c r="A150" s="46"/>
      <c r="B150" s="6"/>
      <c r="C150" s="52"/>
      <c r="D150" s="241"/>
      <c r="E150" s="54"/>
      <c r="F150" s="228"/>
      <c r="G150" s="46"/>
      <c r="H150" s="26" t="s">
        <v>1130</v>
      </c>
      <c r="I150" s="52"/>
      <c r="J150" s="56"/>
      <c r="K150" s="9"/>
      <c r="L150" s="382"/>
      <c r="M150" s="46"/>
    </row>
    <row r="151" spans="1:13" s="3" customFormat="1" ht="13.5" hidden="1" thickBot="1">
      <c r="A151" s="46"/>
      <c r="B151" s="6"/>
      <c r="C151" s="52"/>
      <c r="D151" s="241"/>
      <c r="E151" s="54"/>
      <c r="F151" s="228"/>
      <c r="G151" s="46"/>
      <c r="H151" s="26"/>
      <c r="I151" s="52"/>
      <c r="J151" s="56"/>
      <c r="K151" s="9"/>
      <c r="L151" s="239"/>
      <c r="M151" s="46"/>
    </row>
    <row r="152" spans="1:13" s="3" customFormat="1" ht="13.5" hidden="1" thickBot="1">
      <c r="A152" s="46"/>
      <c r="B152" s="6"/>
      <c r="C152" s="52"/>
      <c r="D152" s="241"/>
      <c r="E152" s="54"/>
      <c r="F152" s="228"/>
      <c r="G152" s="46"/>
      <c r="H152" s="26"/>
      <c r="I152" s="52"/>
      <c r="J152" s="56"/>
      <c r="K152" s="9"/>
      <c r="L152" s="239"/>
      <c r="M152" s="46"/>
    </row>
    <row r="153" spans="1:13" s="3" customFormat="1" ht="13.5" hidden="1" thickBot="1">
      <c r="A153" s="46"/>
      <c r="B153" s="6"/>
      <c r="C153" s="52"/>
      <c r="D153" s="241"/>
      <c r="E153" s="54"/>
      <c r="F153" s="228"/>
      <c r="G153" s="46"/>
      <c r="H153" s="26"/>
      <c r="I153" s="52"/>
      <c r="J153" s="56"/>
      <c r="K153" s="54"/>
      <c r="L153" s="239"/>
      <c r="M153" s="46"/>
    </row>
    <row r="154" spans="1:13" s="3" customFormat="1" ht="13.5" hidden="1" thickBot="1">
      <c r="A154" s="46"/>
      <c r="B154" s="6"/>
      <c r="C154" s="52"/>
      <c r="D154" s="241"/>
      <c r="E154" s="54"/>
      <c r="F154" s="228"/>
      <c r="G154" s="46"/>
      <c r="H154" s="26"/>
      <c r="I154" s="52"/>
      <c r="J154" s="56"/>
      <c r="K154" s="9"/>
      <c r="L154" s="239"/>
      <c r="M154" s="46"/>
    </row>
    <row r="155" spans="1:13" s="3" customFormat="1" ht="13.5" hidden="1" thickBot="1">
      <c r="A155" s="46"/>
      <c r="B155" s="6"/>
      <c r="C155" s="52"/>
      <c r="D155" s="241"/>
      <c r="E155" s="54"/>
      <c r="F155" s="228"/>
      <c r="G155" s="46"/>
      <c r="H155" s="26"/>
      <c r="I155" s="52"/>
      <c r="J155" s="56"/>
      <c r="K155" s="9"/>
      <c r="L155" s="239"/>
      <c r="M155" s="46"/>
    </row>
    <row r="156" spans="1:13" s="3" customFormat="1" ht="13.5" hidden="1" thickBot="1">
      <c r="A156" s="46"/>
      <c r="B156" s="6"/>
      <c r="C156" s="52"/>
      <c r="D156" s="241"/>
      <c r="E156" s="54"/>
      <c r="F156" s="228"/>
      <c r="G156" s="46"/>
      <c r="H156" s="26"/>
      <c r="I156" s="52"/>
      <c r="J156" s="56"/>
      <c r="K156" s="54"/>
      <c r="L156" s="239"/>
      <c r="M156" s="46"/>
    </row>
    <row r="157" spans="1:13" s="3" customFormat="1" ht="13.5" hidden="1" thickBot="1">
      <c r="A157" s="46"/>
      <c r="B157" s="6"/>
      <c r="C157" s="52"/>
      <c r="D157" s="241"/>
      <c r="E157" s="54"/>
      <c r="F157" s="228"/>
      <c r="G157" s="46"/>
      <c r="H157" s="26"/>
      <c r="I157" s="52"/>
      <c r="J157" s="56"/>
      <c r="K157" s="54"/>
      <c r="L157" s="239"/>
      <c r="M157" s="46"/>
    </row>
    <row r="158" spans="1:13" s="3" customFormat="1" ht="13.5" hidden="1" thickBot="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893" t="s">
        <v>771</v>
      </c>
      <c r="C161" s="893"/>
      <c r="D161" s="35"/>
      <c r="E161" s="193" t="s">
        <v>715</v>
      </c>
      <c r="F161" s="902" t="s">
        <v>1650</v>
      </c>
      <c r="G161" s="902"/>
      <c r="H161" s="902"/>
      <c r="I161" s="902"/>
      <c r="J161" s="35"/>
      <c r="K161" s="893" t="s">
        <v>900</v>
      </c>
      <c r="L161" s="893"/>
      <c r="M161" s="35"/>
    </row>
    <row r="162" spans="1:13" ht="5.25" customHeight="1" thickTop="1" thickBot="1">
      <c r="A162" s="35"/>
      <c r="B162" s="894" t="s">
        <v>623</v>
      </c>
      <c r="C162" s="895"/>
      <c r="D162" s="43"/>
      <c r="E162" s="44"/>
      <c r="F162" s="44"/>
      <c r="G162" s="35"/>
      <c r="H162" s="898" t="s">
        <v>654</v>
      </c>
      <c r="I162" s="899"/>
      <c r="J162" s="45"/>
      <c r="K162" s="45"/>
      <c r="L162" s="45"/>
      <c r="M162" s="35"/>
    </row>
    <row r="163" spans="1:13" s="3" customFormat="1" ht="16.5" thickTop="1" thickBot="1">
      <c r="A163" s="46"/>
      <c r="B163" s="896"/>
      <c r="C163" s="897"/>
      <c r="D163" s="14"/>
      <c r="E163" s="12" t="s">
        <v>647</v>
      </c>
      <c r="F163" s="13">
        <f>COUNTA(D165:D187)</f>
        <v>18</v>
      </c>
      <c r="G163" s="46"/>
      <c r="H163" s="900"/>
      <c r="I163" s="901"/>
      <c r="J163" s="32"/>
      <c r="K163" s="33" t="s">
        <v>647</v>
      </c>
      <c r="L163" s="34">
        <f>COUNTA(J165:J187)</f>
        <v>23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969</v>
      </c>
      <c r="D165" s="84" t="s">
        <v>2880</v>
      </c>
      <c r="E165" s="85" t="s">
        <v>663</v>
      </c>
      <c r="F165" s="263" t="s">
        <v>459</v>
      </c>
      <c r="G165" s="46"/>
      <c r="H165" s="100" t="s">
        <v>632</v>
      </c>
      <c r="I165" s="83" t="s">
        <v>710</v>
      </c>
      <c r="J165" s="84" t="s">
        <v>2689</v>
      </c>
      <c r="K165" s="85" t="s">
        <v>753</v>
      </c>
      <c r="L165" s="267" t="s">
        <v>3121</v>
      </c>
      <c r="M165" s="46"/>
    </row>
    <row r="166" spans="1:13" s="3" customFormat="1">
      <c r="A166" s="46"/>
      <c r="B166" s="87" t="s">
        <v>633</v>
      </c>
      <c r="C166" s="88" t="s">
        <v>629</v>
      </c>
      <c r="D166" s="89" t="s">
        <v>2325</v>
      </c>
      <c r="E166" s="90" t="s">
        <v>753</v>
      </c>
      <c r="F166" s="264" t="s">
        <v>421</v>
      </c>
      <c r="G166" s="46"/>
      <c r="H166" s="102" t="s">
        <v>633</v>
      </c>
      <c r="I166" s="88" t="s">
        <v>828</v>
      </c>
      <c r="J166" s="89" t="s">
        <v>2686</v>
      </c>
      <c r="K166" s="90" t="s">
        <v>753</v>
      </c>
      <c r="L166" s="268" t="s">
        <v>3122</v>
      </c>
      <c r="M166" s="46"/>
    </row>
    <row r="167" spans="1:13" s="3" customFormat="1">
      <c r="A167" s="46"/>
      <c r="B167" s="92" t="s">
        <v>634</v>
      </c>
      <c r="C167" s="93" t="s">
        <v>755</v>
      </c>
      <c r="D167" s="94" t="s">
        <v>3099</v>
      </c>
      <c r="E167" s="95" t="s">
        <v>753</v>
      </c>
      <c r="F167" s="265" t="s">
        <v>1745</v>
      </c>
      <c r="G167" s="46"/>
      <c r="H167" s="104" t="s">
        <v>634</v>
      </c>
      <c r="I167" s="93" t="s">
        <v>742</v>
      </c>
      <c r="J167" s="94" t="s">
        <v>3110</v>
      </c>
      <c r="K167" s="95" t="s">
        <v>663</v>
      </c>
      <c r="L167" s="269" t="s">
        <v>3123</v>
      </c>
      <c r="M167" s="46"/>
    </row>
    <row r="168" spans="1:13" s="3" customFormat="1">
      <c r="A168" s="46"/>
      <c r="B168" s="6" t="s">
        <v>635</v>
      </c>
      <c r="C168" s="7" t="s">
        <v>698</v>
      </c>
      <c r="D168" s="8" t="s">
        <v>3100</v>
      </c>
      <c r="E168" s="9" t="s">
        <v>948</v>
      </c>
      <c r="F168" s="266" t="s">
        <v>472</v>
      </c>
      <c r="G168" s="46"/>
      <c r="H168" s="26" t="s">
        <v>635</v>
      </c>
      <c r="I168" s="7" t="s">
        <v>1771</v>
      </c>
      <c r="J168" s="8" t="s">
        <v>168</v>
      </c>
      <c r="K168" s="9" t="s">
        <v>931</v>
      </c>
      <c r="L168" s="270" t="s">
        <v>499</v>
      </c>
      <c r="M168" s="46"/>
    </row>
    <row r="169" spans="1:13" s="3" customFormat="1">
      <c r="A169" s="46"/>
      <c r="B169" s="6" t="s">
        <v>636</v>
      </c>
      <c r="C169" s="7" t="s">
        <v>1405</v>
      </c>
      <c r="D169" s="8" t="s">
        <v>43</v>
      </c>
      <c r="E169" s="9" t="s">
        <v>948</v>
      </c>
      <c r="F169" s="266" t="s">
        <v>466</v>
      </c>
      <c r="G169" s="46"/>
      <c r="H169" s="26" t="s">
        <v>636</v>
      </c>
      <c r="I169" s="7" t="s">
        <v>711</v>
      </c>
      <c r="J169" s="8" t="s">
        <v>2897</v>
      </c>
      <c r="K169" s="9" t="s">
        <v>753</v>
      </c>
      <c r="L169" s="270" t="s">
        <v>2111</v>
      </c>
      <c r="M169" s="46"/>
    </row>
    <row r="170" spans="1:13" s="3" customFormat="1">
      <c r="A170" s="46"/>
      <c r="B170" s="6" t="s">
        <v>637</v>
      </c>
      <c r="C170" s="7" t="s">
        <v>629</v>
      </c>
      <c r="D170" s="8" t="s">
        <v>3101</v>
      </c>
      <c r="E170" s="9" t="s">
        <v>948</v>
      </c>
      <c r="F170" s="266" t="s">
        <v>199</v>
      </c>
      <c r="G170" s="46"/>
      <c r="H170" s="26" t="s">
        <v>637</v>
      </c>
      <c r="I170" s="7" t="s">
        <v>731</v>
      </c>
      <c r="J170" s="8" t="s">
        <v>3111</v>
      </c>
      <c r="K170" s="9" t="s">
        <v>753</v>
      </c>
      <c r="L170" s="270" t="s">
        <v>2529</v>
      </c>
      <c r="M170" s="46"/>
    </row>
    <row r="171" spans="1:13" s="3" customFormat="1">
      <c r="A171" s="46"/>
      <c r="B171" s="6" t="s">
        <v>638</v>
      </c>
      <c r="C171" s="7" t="s">
        <v>2326</v>
      </c>
      <c r="D171" s="8" t="s">
        <v>1103</v>
      </c>
      <c r="E171" s="9" t="s">
        <v>948</v>
      </c>
      <c r="F171" s="266" t="s">
        <v>1769</v>
      </c>
      <c r="G171" s="46"/>
      <c r="H171" s="26" t="s">
        <v>638</v>
      </c>
      <c r="I171" s="7" t="s">
        <v>793</v>
      </c>
      <c r="J171" s="8" t="s">
        <v>838</v>
      </c>
      <c r="K171" s="9" t="s">
        <v>659</v>
      </c>
      <c r="L171" s="270" t="s">
        <v>3124</v>
      </c>
      <c r="M171" s="46"/>
    </row>
    <row r="172" spans="1:13" s="3" customFormat="1">
      <c r="A172" s="46"/>
      <c r="B172" s="6" t="s">
        <v>639</v>
      </c>
      <c r="C172" s="7" t="s">
        <v>398</v>
      </c>
      <c r="D172" s="8" t="s">
        <v>3991</v>
      </c>
      <c r="E172" s="9" t="s">
        <v>931</v>
      </c>
      <c r="F172" s="266" t="s">
        <v>2672</v>
      </c>
      <c r="G172" s="46"/>
      <c r="H172" s="26" t="s">
        <v>639</v>
      </c>
      <c r="I172" s="7" t="s">
        <v>707</v>
      </c>
      <c r="J172" s="8" t="s">
        <v>3112</v>
      </c>
      <c r="K172" s="9" t="s">
        <v>663</v>
      </c>
      <c r="L172" s="270" t="s">
        <v>3125</v>
      </c>
      <c r="M172" s="46"/>
    </row>
    <row r="173" spans="1:13" s="3" customFormat="1">
      <c r="A173" s="46"/>
      <c r="B173" s="6" t="s">
        <v>640</v>
      </c>
      <c r="C173" s="7" t="s">
        <v>1311</v>
      </c>
      <c r="D173" s="8" t="s">
        <v>3102</v>
      </c>
      <c r="E173" s="9" t="s">
        <v>948</v>
      </c>
      <c r="F173" s="266" t="s">
        <v>233</v>
      </c>
      <c r="G173" s="46"/>
      <c r="H173" s="26" t="s">
        <v>640</v>
      </c>
      <c r="I173" s="7" t="s">
        <v>1117</v>
      </c>
      <c r="J173" s="8" t="s">
        <v>2896</v>
      </c>
      <c r="K173" s="9" t="s">
        <v>931</v>
      </c>
      <c r="L173" s="270" t="s">
        <v>1798</v>
      </c>
      <c r="M173" s="46"/>
    </row>
    <row r="174" spans="1:13" s="3" customFormat="1">
      <c r="A174" s="46"/>
      <c r="B174" s="6" t="s">
        <v>641</v>
      </c>
      <c r="C174" s="7" t="s">
        <v>755</v>
      </c>
      <c r="D174" s="8" t="s">
        <v>2889</v>
      </c>
      <c r="E174" s="9" t="s">
        <v>753</v>
      </c>
      <c r="F174" s="266" t="s">
        <v>493</v>
      </c>
      <c r="G174" s="46"/>
      <c r="H174" s="26" t="s">
        <v>641</v>
      </c>
      <c r="I174" s="7" t="s">
        <v>669</v>
      </c>
      <c r="J174" s="8" t="s">
        <v>2902</v>
      </c>
      <c r="K174" s="9" t="s">
        <v>753</v>
      </c>
      <c r="L174" s="270" t="s">
        <v>503</v>
      </c>
      <c r="M174" s="46"/>
    </row>
    <row r="175" spans="1:13" s="3" customFormat="1">
      <c r="A175" s="46"/>
      <c r="B175" s="6" t="s">
        <v>642</v>
      </c>
      <c r="C175" s="7" t="s">
        <v>690</v>
      </c>
      <c r="D175" s="8" t="s">
        <v>764</v>
      </c>
      <c r="E175" s="9" t="s">
        <v>659</v>
      </c>
      <c r="F175" s="266" t="s">
        <v>138</v>
      </c>
      <c r="G175" s="46"/>
      <c r="H175" s="26" t="s">
        <v>642</v>
      </c>
      <c r="I175" s="7" t="s">
        <v>812</v>
      </c>
      <c r="J175" s="8" t="s">
        <v>1303</v>
      </c>
      <c r="K175" s="9" t="s">
        <v>631</v>
      </c>
      <c r="L175" s="270" t="s">
        <v>3126</v>
      </c>
      <c r="M175" s="46"/>
    </row>
    <row r="176" spans="1:13" s="3" customFormat="1" ht="12" customHeight="1">
      <c r="A176" s="46"/>
      <c r="B176" s="6" t="s">
        <v>643</v>
      </c>
      <c r="C176" s="7" t="s">
        <v>755</v>
      </c>
      <c r="D176" s="8" t="s">
        <v>3102</v>
      </c>
      <c r="E176" s="9" t="s">
        <v>948</v>
      </c>
      <c r="F176" s="266" t="s">
        <v>497</v>
      </c>
      <c r="G176" s="46"/>
      <c r="H176" s="26" t="s">
        <v>643</v>
      </c>
      <c r="I176" s="7" t="s">
        <v>785</v>
      </c>
      <c r="J176" s="8" t="s">
        <v>3060</v>
      </c>
      <c r="K176" s="9" t="s">
        <v>3065</v>
      </c>
      <c r="L176" s="270" t="s">
        <v>3127</v>
      </c>
      <c r="M176" s="46"/>
    </row>
    <row r="177" spans="1:13" s="3" customFormat="1">
      <c r="A177" s="46"/>
      <c r="B177" s="6" t="s">
        <v>644</v>
      </c>
      <c r="C177" s="7" t="s">
        <v>629</v>
      </c>
      <c r="D177" s="8" t="s">
        <v>3103</v>
      </c>
      <c r="E177" s="9" t="s">
        <v>948</v>
      </c>
      <c r="F177" s="266" t="s">
        <v>3108</v>
      </c>
      <c r="G177" s="46"/>
      <c r="H177" s="26" t="s">
        <v>644</v>
      </c>
      <c r="I177" s="7" t="s">
        <v>793</v>
      </c>
      <c r="J177" s="8" t="s">
        <v>3113</v>
      </c>
      <c r="K177" s="9" t="s">
        <v>3065</v>
      </c>
      <c r="L177" s="270" t="s">
        <v>1799</v>
      </c>
      <c r="M177" s="46"/>
    </row>
    <row r="178" spans="1:13" s="3" customFormat="1">
      <c r="A178" s="46"/>
      <c r="B178" s="6" t="s">
        <v>645</v>
      </c>
      <c r="C178" s="7" t="s">
        <v>1104</v>
      </c>
      <c r="D178" s="8" t="s">
        <v>3104</v>
      </c>
      <c r="E178" s="9" t="s">
        <v>948</v>
      </c>
      <c r="F178" s="266" t="s">
        <v>432</v>
      </c>
      <c r="G178" s="46"/>
      <c r="H178" s="26" t="s">
        <v>645</v>
      </c>
      <c r="I178" s="7" t="s">
        <v>710</v>
      </c>
      <c r="J178" s="8" t="s">
        <v>344</v>
      </c>
      <c r="K178" s="9" t="s">
        <v>668</v>
      </c>
      <c r="L178" s="270" t="s">
        <v>516</v>
      </c>
      <c r="M178" s="46"/>
    </row>
    <row r="179" spans="1:13" s="3" customFormat="1">
      <c r="A179" s="46"/>
      <c r="B179" s="6" t="s">
        <v>648</v>
      </c>
      <c r="C179" s="7" t="s">
        <v>629</v>
      </c>
      <c r="D179" s="8" t="s">
        <v>3105</v>
      </c>
      <c r="E179" s="9" t="s">
        <v>948</v>
      </c>
      <c r="F179" s="266" t="s">
        <v>433</v>
      </c>
      <c r="G179" s="46"/>
      <c r="H179" s="26" t="s">
        <v>648</v>
      </c>
      <c r="I179" s="7" t="s">
        <v>710</v>
      </c>
      <c r="J179" s="8" t="s">
        <v>3114</v>
      </c>
      <c r="K179" s="9" t="s">
        <v>948</v>
      </c>
      <c r="L179" s="270" t="s">
        <v>3128</v>
      </c>
      <c r="M179" s="46"/>
    </row>
    <row r="180" spans="1:13" s="3" customFormat="1">
      <c r="A180" s="46"/>
      <c r="B180" s="6" t="s">
        <v>649</v>
      </c>
      <c r="C180" s="7" t="s">
        <v>689</v>
      </c>
      <c r="D180" s="8" t="s">
        <v>3106</v>
      </c>
      <c r="E180" s="9" t="s">
        <v>948</v>
      </c>
      <c r="F180" s="266" t="s">
        <v>1776</v>
      </c>
      <c r="G180" s="46"/>
      <c r="H180" s="26" t="s">
        <v>649</v>
      </c>
      <c r="I180" s="7" t="s">
        <v>711</v>
      </c>
      <c r="J180" s="8" t="s">
        <v>2911</v>
      </c>
      <c r="K180" s="9" t="s">
        <v>753</v>
      </c>
      <c r="L180" s="270" t="s">
        <v>1801</v>
      </c>
      <c r="M180" s="46"/>
    </row>
    <row r="181" spans="1:13" s="3" customFormat="1">
      <c r="A181" s="46"/>
      <c r="B181" s="6" t="s">
        <v>650</v>
      </c>
      <c r="C181" s="7" t="s">
        <v>1308</v>
      </c>
      <c r="D181" s="8" t="s">
        <v>3105</v>
      </c>
      <c r="E181" s="9" t="s">
        <v>948</v>
      </c>
      <c r="F181" s="266" t="s">
        <v>2879</v>
      </c>
      <c r="G181" s="46"/>
      <c r="H181" s="26" t="s">
        <v>650</v>
      </c>
      <c r="I181" s="7" t="s">
        <v>785</v>
      </c>
      <c r="J181" s="8" t="s">
        <v>3115</v>
      </c>
      <c r="K181" s="9" t="s">
        <v>883</v>
      </c>
      <c r="L181" s="270" t="s">
        <v>2915</v>
      </c>
      <c r="M181" s="46"/>
    </row>
    <row r="182" spans="1:13" s="3" customFormat="1">
      <c r="A182" s="46"/>
      <c r="B182" s="6" t="s">
        <v>651</v>
      </c>
      <c r="C182" s="7" t="s">
        <v>1518</v>
      </c>
      <c r="D182" s="8" t="s">
        <v>3107</v>
      </c>
      <c r="E182" s="9" t="s">
        <v>948</v>
      </c>
      <c r="F182" s="266" t="s">
        <v>3109</v>
      </c>
      <c r="G182" s="46"/>
      <c r="H182" s="26" t="s">
        <v>651</v>
      </c>
      <c r="I182" s="7" t="s">
        <v>669</v>
      </c>
      <c r="J182" s="333" t="s">
        <v>340</v>
      </c>
      <c r="K182" s="9" t="s">
        <v>753</v>
      </c>
      <c r="L182" s="270" t="s">
        <v>3129</v>
      </c>
      <c r="M182" s="46"/>
    </row>
    <row r="183" spans="1:13" s="3" customFormat="1" ht="12.75">
      <c r="A183" s="46"/>
      <c r="B183" s="6"/>
      <c r="C183" s="7"/>
      <c r="D183" s="402"/>
      <c r="E183" s="9"/>
      <c r="F183" s="266"/>
      <c r="G183" s="46"/>
      <c r="H183" s="26" t="s">
        <v>652</v>
      </c>
      <c r="I183" s="7" t="s">
        <v>1422</v>
      </c>
      <c r="J183" s="333" t="s">
        <v>3116</v>
      </c>
      <c r="K183" s="9" t="s">
        <v>948</v>
      </c>
      <c r="L183" s="270" t="s">
        <v>3130</v>
      </c>
      <c r="M183" s="46"/>
    </row>
    <row r="184" spans="1:13" s="3" customFormat="1" ht="12.75">
      <c r="A184" s="46"/>
      <c r="B184" s="6"/>
      <c r="C184" s="7"/>
      <c r="D184" s="402"/>
      <c r="E184" s="9"/>
      <c r="F184" s="266"/>
      <c r="G184" s="46"/>
      <c r="H184" s="26" t="s">
        <v>653</v>
      </c>
      <c r="I184" s="7" t="s">
        <v>669</v>
      </c>
      <c r="J184" s="333" t="s">
        <v>3117</v>
      </c>
      <c r="K184" s="9" t="s">
        <v>948</v>
      </c>
      <c r="L184" s="270" t="s">
        <v>3131</v>
      </c>
      <c r="M184" s="46"/>
    </row>
    <row r="185" spans="1:13" s="3" customFormat="1" ht="12.75">
      <c r="A185" s="46"/>
      <c r="B185" s="6"/>
      <c r="C185" s="7"/>
      <c r="D185" s="402"/>
      <c r="E185" s="9"/>
      <c r="F185" s="266"/>
      <c r="G185" s="46"/>
      <c r="H185" s="26" t="s">
        <v>901</v>
      </c>
      <c r="I185" s="7" t="s">
        <v>666</v>
      </c>
      <c r="J185" s="333" t="s">
        <v>3118</v>
      </c>
      <c r="K185" s="9" t="s">
        <v>948</v>
      </c>
      <c r="L185" s="270" t="s">
        <v>3132</v>
      </c>
      <c r="M185" s="46"/>
    </row>
    <row r="186" spans="1:13" s="3" customFormat="1" ht="12.75">
      <c r="A186" s="46"/>
      <c r="B186" s="6"/>
      <c r="C186" s="7"/>
      <c r="D186" s="21"/>
      <c r="E186" s="9"/>
      <c r="F186" s="226"/>
      <c r="G186" s="46"/>
      <c r="H186" s="26" t="s">
        <v>902</v>
      </c>
      <c r="I186" s="7" t="s">
        <v>673</v>
      </c>
      <c r="J186" s="333" t="s">
        <v>3119</v>
      </c>
      <c r="K186" s="9" t="s">
        <v>948</v>
      </c>
      <c r="L186" s="237" t="s">
        <v>3133</v>
      </c>
      <c r="M186" s="46"/>
    </row>
    <row r="187" spans="1:13" s="3" customFormat="1" ht="13.5" thickBot="1">
      <c r="A187" s="46"/>
      <c r="B187" s="19"/>
      <c r="C187" s="10"/>
      <c r="D187" s="22"/>
      <c r="E187" s="11"/>
      <c r="F187" s="227"/>
      <c r="G187" s="46"/>
      <c r="H187" s="28" t="s">
        <v>903</v>
      </c>
      <c r="I187" s="29" t="s">
        <v>673</v>
      </c>
      <c r="J187" s="506" t="s">
        <v>3120</v>
      </c>
      <c r="K187" s="30" t="s">
        <v>948</v>
      </c>
      <c r="L187" s="238" t="s">
        <v>3134</v>
      </c>
      <c r="M187" s="46"/>
    </row>
    <row r="188" spans="1:13" s="3" customFormat="1" ht="12.75" thickTop="1">
      <c r="A188" s="46"/>
      <c r="B188" s="47"/>
      <c r="C188" s="47"/>
      <c r="D188" s="47"/>
      <c r="E188" s="47"/>
      <c r="F188" s="47"/>
      <c r="G188" s="46"/>
      <c r="H188" s="48"/>
      <c r="I188" s="48"/>
      <c r="J188" s="48"/>
      <c r="K188" s="48"/>
      <c r="L188" s="48"/>
      <c r="M188" s="46"/>
    </row>
    <row r="189" spans="1:13" ht="34.5" customHeight="1" thickBot="1">
      <c r="B189" s="893" t="s">
        <v>5</v>
      </c>
      <c r="C189" s="893"/>
      <c r="D189" s="35"/>
      <c r="E189" s="193" t="s">
        <v>900</v>
      </c>
      <c r="F189" s="902" t="s">
        <v>717</v>
      </c>
      <c r="G189" s="902"/>
      <c r="H189" s="902"/>
      <c r="I189" s="902"/>
      <c r="J189" s="35"/>
      <c r="K189" s="893" t="s">
        <v>727</v>
      </c>
      <c r="L189" s="893"/>
      <c r="M189" s="35"/>
    </row>
    <row r="190" spans="1:13" ht="5.25" customHeight="1" thickTop="1" thickBot="1">
      <c r="B190" s="894" t="s">
        <v>1624</v>
      </c>
      <c r="C190" s="895"/>
      <c r="D190" s="43"/>
      <c r="E190" s="44"/>
      <c r="F190" s="44"/>
      <c r="G190" s="35"/>
      <c r="H190" s="898" t="s">
        <v>1625</v>
      </c>
      <c r="I190" s="899"/>
      <c r="J190" s="45"/>
      <c r="K190" s="45"/>
      <c r="L190" s="45"/>
      <c r="M190" s="35"/>
    </row>
    <row r="191" spans="1:13" ht="16.5" thickTop="1" thickBot="1">
      <c r="B191" s="896"/>
      <c r="C191" s="897"/>
      <c r="D191" s="14"/>
      <c r="E191" s="12" t="s">
        <v>647</v>
      </c>
      <c r="F191" s="13">
        <f>COUNTA(D193:D212)</f>
        <v>7</v>
      </c>
      <c r="G191" s="46"/>
      <c r="H191" s="900"/>
      <c r="I191" s="901"/>
      <c r="J191" s="32"/>
      <c r="K191" s="33" t="s">
        <v>647</v>
      </c>
      <c r="L191" s="34">
        <f>COUNTA(J193:J212)</f>
        <v>8</v>
      </c>
      <c r="M191" s="35"/>
    </row>
    <row r="192" spans="1:13">
      <c r="B192" s="15" t="s">
        <v>628</v>
      </c>
      <c r="C192" s="16" t="s">
        <v>624</v>
      </c>
      <c r="D192" s="4" t="s">
        <v>625</v>
      </c>
      <c r="E192" s="4" t="s">
        <v>626</v>
      </c>
      <c r="F192" s="5" t="s">
        <v>646</v>
      </c>
      <c r="G192" s="46"/>
      <c r="H192" s="24" t="s">
        <v>628</v>
      </c>
      <c r="I192" s="23" t="s">
        <v>624</v>
      </c>
      <c r="J192" s="4" t="s">
        <v>625</v>
      </c>
      <c r="K192" s="4" t="s">
        <v>626</v>
      </c>
      <c r="L192" s="25" t="s">
        <v>646</v>
      </c>
      <c r="M192" s="35"/>
    </row>
    <row r="193" spans="2:13">
      <c r="B193" s="82" t="s">
        <v>632</v>
      </c>
      <c r="C193" s="83" t="s">
        <v>689</v>
      </c>
      <c r="D193" s="84" t="s">
        <v>2322</v>
      </c>
      <c r="E193" s="85" t="s">
        <v>753</v>
      </c>
      <c r="F193" s="263" t="s">
        <v>515</v>
      </c>
      <c r="G193" s="46"/>
      <c r="H193" s="100" t="s">
        <v>632</v>
      </c>
      <c r="I193" s="83" t="s">
        <v>731</v>
      </c>
      <c r="J193" s="84" t="s">
        <v>3141</v>
      </c>
      <c r="K193" s="85" t="s">
        <v>948</v>
      </c>
      <c r="L193" s="267" t="s">
        <v>3143</v>
      </c>
      <c r="M193" s="35"/>
    </row>
    <row r="194" spans="2:13">
      <c r="B194" s="87" t="s">
        <v>633</v>
      </c>
      <c r="C194" s="88" t="s">
        <v>975</v>
      </c>
      <c r="D194" s="89" t="s">
        <v>2320</v>
      </c>
      <c r="E194" s="90" t="s">
        <v>753</v>
      </c>
      <c r="F194" s="264" t="s">
        <v>505</v>
      </c>
      <c r="G194" s="46"/>
      <c r="H194" s="102" t="s">
        <v>633</v>
      </c>
      <c r="I194" s="88" t="s">
        <v>742</v>
      </c>
      <c r="J194" s="89" t="s">
        <v>1279</v>
      </c>
      <c r="K194" s="90" t="s">
        <v>753</v>
      </c>
      <c r="L194" s="268" t="s">
        <v>3144</v>
      </c>
      <c r="M194" s="35"/>
    </row>
    <row r="195" spans="2:13">
      <c r="B195" s="92" t="s">
        <v>634</v>
      </c>
      <c r="C195" s="93" t="s">
        <v>1319</v>
      </c>
      <c r="D195" s="94" t="s">
        <v>1401</v>
      </c>
      <c r="E195" s="95" t="s">
        <v>753</v>
      </c>
      <c r="F195" s="265" t="s">
        <v>3136</v>
      </c>
      <c r="G195" s="46"/>
      <c r="H195" s="104" t="s">
        <v>634</v>
      </c>
      <c r="I195" s="93" t="s">
        <v>2091</v>
      </c>
      <c r="J195" s="94" t="s">
        <v>2092</v>
      </c>
      <c r="K195" s="95" t="s">
        <v>931</v>
      </c>
      <c r="L195" s="269" t="s">
        <v>3145</v>
      </c>
      <c r="M195" s="35"/>
    </row>
    <row r="196" spans="2:13">
      <c r="B196" s="6" t="s">
        <v>635</v>
      </c>
      <c r="C196" s="7" t="s">
        <v>830</v>
      </c>
      <c r="D196" s="8" t="s">
        <v>1763</v>
      </c>
      <c r="E196" s="9" t="s">
        <v>753</v>
      </c>
      <c r="F196" s="266" t="s">
        <v>3137</v>
      </c>
      <c r="G196" s="46"/>
      <c r="H196" s="26" t="s">
        <v>635</v>
      </c>
      <c r="I196" s="7" t="s">
        <v>798</v>
      </c>
      <c r="J196" s="8" t="s">
        <v>813</v>
      </c>
      <c r="K196" s="9" t="s">
        <v>671</v>
      </c>
      <c r="L196" s="270" t="s">
        <v>3146</v>
      </c>
      <c r="M196" s="35"/>
    </row>
    <row r="197" spans="2:13">
      <c r="B197" s="6" t="s">
        <v>636</v>
      </c>
      <c r="C197" s="7" t="s">
        <v>2319</v>
      </c>
      <c r="D197" s="8" t="s">
        <v>1484</v>
      </c>
      <c r="E197" s="9" t="s">
        <v>753</v>
      </c>
      <c r="F197" s="266" t="s">
        <v>3138</v>
      </c>
      <c r="G197" s="46"/>
      <c r="H197" s="26" t="s">
        <v>636</v>
      </c>
      <c r="I197" s="7" t="s">
        <v>793</v>
      </c>
      <c r="J197" s="8" t="s">
        <v>2408</v>
      </c>
      <c r="K197" s="9" t="s">
        <v>753</v>
      </c>
      <c r="L197" s="270" t="s">
        <v>3147</v>
      </c>
      <c r="M197" s="35"/>
    </row>
    <row r="198" spans="2:13">
      <c r="B198" s="6" t="s">
        <v>637</v>
      </c>
      <c r="C198" s="7" t="s">
        <v>978</v>
      </c>
      <c r="D198" s="8" t="s">
        <v>2377</v>
      </c>
      <c r="E198" s="9" t="s">
        <v>753</v>
      </c>
      <c r="F198" s="266" t="s">
        <v>3139</v>
      </c>
      <c r="G198" s="46"/>
      <c r="H198" s="26" t="s">
        <v>637</v>
      </c>
      <c r="I198" s="7" t="s">
        <v>788</v>
      </c>
      <c r="J198" s="8" t="s">
        <v>2907</v>
      </c>
      <c r="K198" s="9" t="s">
        <v>753</v>
      </c>
      <c r="L198" s="270" t="s">
        <v>3148</v>
      </c>
      <c r="M198" s="35"/>
    </row>
    <row r="199" spans="2:13">
      <c r="B199" s="6" t="s">
        <v>638</v>
      </c>
      <c r="C199" s="7" t="s">
        <v>2444</v>
      </c>
      <c r="D199" s="8" t="s">
        <v>3135</v>
      </c>
      <c r="E199" s="9" t="s">
        <v>753</v>
      </c>
      <c r="F199" s="266" t="s">
        <v>3140</v>
      </c>
      <c r="G199" s="46"/>
      <c r="H199" s="26" t="s">
        <v>638</v>
      </c>
      <c r="I199" s="7" t="s">
        <v>798</v>
      </c>
      <c r="J199" s="8" t="s">
        <v>3142</v>
      </c>
      <c r="K199" s="9" t="s">
        <v>931</v>
      </c>
      <c r="L199" s="270" t="s">
        <v>3149</v>
      </c>
      <c r="M199" s="35"/>
    </row>
    <row r="200" spans="2:13" ht="13.5" thickBot="1">
      <c r="B200" s="6"/>
      <c r="C200" s="7"/>
      <c r="D200" s="20"/>
      <c r="E200" s="9"/>
      <c r="F200" s="266"/>
      <c r="G200" s="46"/>
      <c r="H200" s="26" t="s">
        <v>639</v>
      </c>
      <c r="I200" s="7" t="s">
        <v>818</v>
      </c>
      <c r="J200" s="8" t="s">
        <v>2927</v>
      </c>
      <c r="K200" s="9" t="s">
        <v>753</v>
      </c>
      <c r="L200" s="270" t="s">
        <v>3150</v>
      </c>
      <c r="M200" s="35"/>
    </row>
    <row r="201" spans="2:13" ht="13.5" hidden="1" thickBot="1">
      <c r="B201" s="6"/>
      <c r="C201" s="7"/>
      <c r="D201" s="20"/>
      <c r="E201" s="9"/>
      <c r="F201" s="266"/>
      <c r="G201" s="46"/>
      <c r="H201" s="26"/>
      <c r="I201" s="7"/>
      <c r="J201" s="8"/>
      <c r="K201" s="9"/>
      <c r="L201" s="270"/>
      <c r="M201" s="35"/>
    </row>
    <row r="202" spans="2:13" ht="13.5" hidden="1" thickBot="1">
      <c r="B202" s="6"/>
      <c r="C202" s="7"/>
      <c r="D202" s="20"/>
      <c r="E202" s="9"/>
      <c r="F202" s="266"/>
      <c r="G202" s="46"/>
      <c r="H202" s="26"/>
      <c r="I202" s="7"/>
      <c r="J202" s="8"/>
      <c r="K202" s="9"/>
      <c r="L202" s="270"/>
      <c r="M202" s="35"/>
    </row>
    <row r="203" spans="2:13" ht="13.5" hidden="1" thickBot="1">
      <c r="B203" s="6"/>
      <c r="C203" s="7"/>
      <c r="D203" s="20"/>
      <c r="E203" s="9"/>
      <c r="F203" s="266"/>
      <c r="G203" s="46"/>
      <c r="H203" s="26"/>
      <c r="I203" s="7"/>
      <c r="J203" s="8"/>
      <c r="K203" s="9"/>
      <c r="L203" s="270"/>
      <c r="M203" s="35"/>
    </row>
    <row r="204" spans="2:13" ht="13.5" hidden="1" thickBot="1">
      <c r="B204" s="6"/>
      <c r="C204" s="7"/>
      <c r="D204" s="20"/>
      <c r="E204" s="9"/>
      <c r="F204" s="266"/>
      <c r="G204" s="46"/>
      <c r="H204" s="26"/>
      <c r="I204" s="7"/>
      <c r="J204" s="8"/>
      <c r="K204" s="9"/>
      <c r="L204" s="270"/>
      <c r="M204" s="35"/>
    </row>
    <row r="205" spans="2:13" ht="13.5" hidden="1" customHeight="1">
      <c r="B205" s="6"/>
      <c r="C205" s="7"/>
      <c r="D205" s="20"/>
      <c r="E205" s="9"/>
      <c r="F205" s="226"/>
      <c r="G205" s="46"/>
      <c r="H205" s="26"/>
      <c r="I205" s="7"/>
      <c r="J205" s="8"/>
      <c r="K205" s="9"/>
      <c r="L205" s="237"/>
      <c r="M205" s="35"/>
    </row>
    <row r="206" spans="2:13" ht="13.5" hidden="1" thickBot="1">
      <c r="B206" s="6"/>
      <c r="C206" s="7"/>
      <c r="D206" s="20"/>
      <c r="E206" s="9"/>
      <c r="F206" s="226"/>
      <c r="G206" s="46"/>
      <c r="H206" s="26"/>
      <c r="I206" s="7"/>
      <c r="J206" s="8"/>
      <c r="K206" s="9"/>
      <c r="L206" s="237"/>
      <c r="M206" s="35"/>
    </row>
    <row r="207" spans="2:13" ht="13.5" hidden="1" thickBot="1">
      <c r="B207" s="6"/>
      <c r="C207" s="7"/>
      <c r="D207" s="21"/>
      <c r="E207" s="9"/>
      <c r="F207" s="226"/>
      <c r="G207" s="46"/>
      <c r="H207" s="26"/>
      <c r="I207" s="7"/>
      <c r="J207" s="7"/>
      <c r="K207" s="9"/>
      <c r="L207" s="237"/>
      <c r="M207" s="35"/>
    </row>
    <row r="208" spans="2:13" ht="13.5" hidden="1" thickBot="1">
      <c r="B208" s="6"/>
      <c r="C208" s="7"/>
      <c r="D208" s="21"/>
      <c r="E208" s="9"/>
      <c r="F208" s="226"/>
      <c r="G208" s="46"/>
      <c r="H208" s="26"/>
      <c r="I208" s="7"/>
      <c r="J208" s="7"/>
      <c r="K208" s="9"/>
      <c r="L208" s="237"/>
      <c r="M208" s="35"/>
    </row>
    <row r="209" spans="1:13" ht="13.5" hidden="1" thickBot="1">
      <c r="B209" s="6"/>
      <c r="C209" s="7"/>
      <c r="D209" s="21"/>
      <c r="E209" s="9"/>
      <c r="F209" s="226"/>
      <c r="G209" s="46"/>
      <c r="H209" s="26"/>
      <c r="I209" s="7"/>
      <c r="J209" s="7"/>
      <c r="K209" s="9"/>
      <c r="L209" s="237"/>
      <c r="M209" s="35"/>
    </row>
    <row r="210" spans="1:13" ht="13.5" hidden="1" thickBot="1">
      <c r="B210" s="6"/>
      <c r="C210" s="7"/>
      <c r="D210" s="21"/>
      <c r="E210" s="9"/>
      <c r="F210" s="226"/>
      <c r="G210" s="46"/>
      <c r="H210" s="26"/>
      <c r="I210" s="7"/>
      <c r="J210" s="7"/>
      <c r="K210" s="9"/>
      <c r="L210" s="237"/>
      <c r="M210" s="35"/>
    </row>
    <row r="211" spans="1:13" ht="13.5" hidden="1" thickBot="1">
      <c r="B211" s="6"/>
      <c r="C211" s="7"/>
      <c r="D211" s="21"/>
      <c r="E211" s="9"/>
      <c r="F211" s="226"/>
      <c r="G211" s="46"/>
      <c r="H211" s="26"/>
      <c r="I211" s="7"/>
      <c r="J211" s="7"/>
      <c r="K211" s="9"/>
      <c r="L211" s="237"/>
      <c r="M211" s="35"/>
    </row>
    <row r="212" spans="1:13" ht="13.5" hidden="1" thickBot="1">
      <c r="B212" s="19"/>
      <c r="C212" s="10"/>
      <c r="D212" s="22"/>
      <c r="E212" s="11"/>
      <c r="F212" s="227"/>
      <c r="G212" s="46"/>
      <c r="H212" s="28"/>
      <c r="I212" s="29"/>
      <c r="J212" s="29"/>
      <c r="K212" s="30"/>
      <c r="L212" s="238"/>
      <c r="M212" s="35"/>
    </row>
    <row r="213" spans="1:13" ht="12.75" thickTop="1">
      <c r="B213" s="47"/>
      <c r="C213" s="47"/>
      <c r="D213" s="47"/>
      <c r="E213" s="47"/>
      <c r="F213" s="47"/>
      <c r="G213" s="46"/>
      <c r="H213" s="48"/>
      <c r="I213" s="48"/>
      <c r="J213" s="48"/>
      <c r="K213" s="48"/>
      <c r="L213" s="48"/>
      <c r="M213" s="35"/>
    </row>
    <row r="214" spans="1:13" s="3" customFormat="1" ht="34.5" customHeight="1" thickBot="1">
      <c r="A214" s="35"/>
      <c r="B214" s="893" t="s">
        <v>772</v>
      </c>
      <c r="C214" s="893"/>
      <c r="D214" s="35"/>
      <c r="E214" s="193" t="s">
        <v>727</v>
      </c>
      <c r="F214" s="902" t="s">
        <v>1651</v>
      </c>
      <c r="G214" s="902"/>
      <c r="H214" s="902"/>
      <c r="I214" s="902"/>
      <c r="J214" s="35"/>
      <c r="K214" s="893" t="s">
        <v>727</v>
      </c>
      <c r="L214" s="893"/>
      <c r="M214" s="46"/>
    </row>
    <row r="215" spans="1:13" s="3" customFormat="1" ht="5.25" customHeight="1" thickTop="1" thickBot="1">
      <c r="A215" s="35"/>
      <c r="B215" s="894" t="s">
        <v>718</v>
      </c>
      <c r="C215" s="895"/>
      <c r="D215" s="43"/>
      <c r="E215" s="44"/>
      <c r="F215" s="44"/>
      <c r="G215" s="35"/>
      <c r="H215" s="898" t="s">
        <v>719</v>
      </c>
      <c r="I215" s="899"/>
      <c r="J215" s="45"/>
      <c r="K215" s="45"/>
      <c r="L215" s="45"/>
      <c r="M215" s="46"/>
    </row>
    <row r="216" spans="1:13" s="3" customFormat="1" ht="16.5" thickTop="1" thickBot="1">
      <c r="A216" s="46"/>
      <c r="B216" s="896"/>
      <c r="C216" s="897"/>
      <c r="D216" s="14"/>
      <c r="E216" s="12" t="s">
        <v>647</v>
      </c>
      <c r="F216" s="13">
        <f>COUNTA(D218:D237)</f>
        <v>1</v>
      </c>
      <c r="G216" s="46"/>
      <c r="H216" s="900"/>
      <c r="I216" s="901"/>
      <c r="J216" s="32"/>
      <c r="K216" s="33" t="s">
        <v>647</v>
      </c>
      <c r="L216" s="34">
        <f>COUNTA(J218:J237)</f>
        <v>3</v>
      </c>
      <c r="M216" s="46"/>
    </row>
    <row r="217" spans="1:13" s="3" customFormat="1">
      <c r="A217" s="46"/>
      <c r="B217" s="15" t="s">
        <v>628</v>
      </c>
      <c r="C217" s="16" t="s">
        <v>624</v>
      </c>
      <c r="D217" s="4" t="s">
        <v>625</v>
      </c>
      <c r="E217" s="4" t="s">
        <v>626</v>
      </c>
      <c r="F217" s="5" t="s">
        <v>646</v>
      </c>
      <c r="G217" s="46"/>
      <c r="H217" s="24" t="s">
        <v>628</v>
      </c>
      <c r="I217" s="23" t="s">
        <v>624</v>
      </c>
      <c r="J217" s="4" t="s">
        <v>625</v>
      </c>
      <c r="K217" s="4" t="s">
        <v>626</v>
      </c>
      <c r="L217" s="25" t="s">
        <v>646</v>
      </c>
      <c r="M217" s="46"/>
    </row>
    <row r="218" spans="1:13" s="3" customFormat="1">
      <c r="A218" s="46"/>
      <c r="B218" s="82" t="s">
        <v>632</v>
      </c>
      <c r="C218" s="83" t="s">
        <v>1087</v>
      </c>
      <c r="D218" s="84" t="s">
        <v>1751</v>
      </c>
      <c r="E218" s="85" t="s">
        <v>659</v>
      </c>
      <c r="F218" s="263" t="s">
        <v>3151</v>
      </c>
      <c r="G218" s="46"/>
      <c r="H218" s="100" t="s">
        <v>632</v>
      </c>
      <c r="I218" s="83" t="s">
        <v>669</v>
      </c>
      <c r="J218" s="84" t="s">
        <v>2689</v>
      </c>
      <c r="K218" s="85" t="s">
        <v>753</v>
      </c>
      <c r="L218" s="267" t="s">
        <v>3152</v>
      </c>
      <c r="M218" s="46"/>
    </row>
    <row r="219" spans="1:13" s="3" customFormat="1">
      <c r="A219" s="46"/>
      <c r="B219" s="87"/>
      <c r="C219" s="88"/>
      <c r="D219" s="89"/>
      <c r="E219" s="90"/>
      <c r="F219" s="264"/>
      <c r="G219" s="46"/>
      <c r="H219" s="102" t="s">
        <v>633</v>
      </c>
      <c r="I219" s="88" t="s">
        <v>707</v>
      </c>
      <c r="J219" s="89" t="s">
        <v>1145</v>
      </c>
      <c r="K219" s="90" t="s">
        <v>659</v>
      </c>
      <c r="L219" s="268" t="s">
        <v>3153</v>
      </c>
      <c r="M219" s="46"/>
    </row>
    <row r="220" spans="1:13" s="3" customFormat="1" ht="12.75" thickBot="1">
      <c r="A220" s="46"/>
      <c r="B220" s="92"/>
      <c r="C220" s="93"/>
      <c r="D220" s="94"/>
      <c r="E220" s="95"/>
      <c r="F220" s="265"/>
      <c r="G220" s="46"/>
      <c r="H220" s="104" t="s">
        <v>634</v>
      </c>
      <c r="I220" s="93" t="s">
        <v>701</v>
      </c>
      <c r="J220" s="94" t="s">
        <v>2507</v>
      </c>
      <c r="K220" s="95" t="s">
        <v>753</v>
      </c>
      <c r="L220" s="269" t="s">
        <v>525</v>
      </c>
      <c r="M220" s="46"/>
    </row>
    <row r="221" spans="1:13" s="3" customFormat="1" hidden="1">
      <c r="A221" s="46"/>
      <c r="B221" s="6"/>
      <c r="C221" s="7"/>
      <c r="D221" s="8"/>
      <c r="E221" s="9"/>
      <c r="F221" s="266"/>
      <c r="G221" s="46"/>
      <c r="H221" s="26"/>
      <c r="I221" s="7"/>
      <c r="J221" s="8"/>
      <c r="K221" s="9"/>
      <c r="L221" s="270"/>
      <c r="M221" s="46"/>
    </row>
    <row r="222" spans="1:13" s="3" customFormat="1" hidden="1">
      <c r="A222" s="46"/>
      <c r="B222" s="6"/>
      <c r="C222" s="7"/>
      <c r="D222" s="8"/>
      <c r="E222" s="9"/>
      <c r="F222" s="266"/>
      <c r="G222" s="46"/>
      <c r="H222" s="26"/>
      <c r="I222" s="7"/>
      <c r="J222" s="8"/>
      <c r="K222" s="9"/>
      <c r="L222" s="270"/>
      <c r="M222" s="46"/>
    </row>
    <row r="223" spans="1:13" s="3" customFormat="1" hidden="1">
      <c r="A223" s="46"/>
      <c r="B223" s="6"/>
      <c r="C223" s="7"/>
      <c r="D223" s="8"/>
      <c r="E223" s="9"/>
      <c r="F223" s="266"/>
      <c r="G223" s="46"/>
      <c r="H223" s="26"/>
      <c r="I223" s="7"/>
      <c r="J223" s="8"/>
      <c r="K223" s="9"/>
      <c r="L223" s="270"/>
      <c r="M223" s="46"/>
    </row>
    <row r="224" spans="1:13" s="3" customFormat="1" ht="12.75" hidden="1" thickBot="1">
      <c r="A224" s="46"/>
      <c r="B224" s="6"/>
      <c r="C224" s="7"/>
      <c r="D224" s="8"/>
      <c r="E224" s="9"/>
      <c r="F224" s="266"/>
      <c r="G224" s="46"/>
      <c r="H224" s="26"/>
      <c r="I224" s="7"/>
      <c r="J224" s="8"/>
      <c r="K224" s="9"/>
      <c r="L224" s="237"/>
      <c r="M224" s="46"/>
    </row>
    <row r="225" spans="1:13" s="3" customFormat="1" ht="13.5" hidden="1" thickBot="1">
      <c r="A225" s="46"/>
      <c r="B225" s="6"/>
      <c r="C225" s="7"/>
      <c r="D225" s="20"/>
      <c r="E225" s="9"/>
      <c r="F225" s="226"/>
      <c r="G225" s="46"/>
      <c r="H225" s="26"/>
      <c r="I225" s="7"/>
      <c r="J225" s="8"/>
      <c r="K225" s="9"/>
      <c r="L225" s="237"/>
      <c r="M225" s="46"/>
    </row>
    <row r="226" spans="1:13" s="3" customFormat="1" ht="13.5" hidden="1" thickBot="1">
      <c r="A226" s="46"/>
      <c r="B226" s="6"/>
      <c r="C226" s="7"/>
      <c r="D226" s="20"/>
      <c r="E226" s="9"/>
      <c r="F226" s="226"/>
      <c r="G226" s="46"/>
      <c r="H226" s="26"/>
      <c r="I226" s="7"/>
      <c r="J226" s="8"/>
      <c r="K226" s="9"/>
      <c r="L226" s="237"/>
      <c r="M226" s="46"/>
    </row>
    <row r="227" spans="1:13" s="3" customFormat="1" ht="13.5" hidden="1" thickBot="1">
      <c r="A227" s="46"/>
      <c r="B227" s="6"/>
      <c r="C227" s="7"/>
      <c r="D227" s="20"/>
      <c r="E227" s="9"/>
      <c r="F227" s="226"/>
      <c r="G227" s="46"/>
      <c r="H227" s="26"/>
      <c r="I227" s="7"/>
      <c r="J227" s="8"/>
      <c r="K227" s="9"/>
      <c r="L227" s="237"/>
      <c r="M227" s="46"/>
    </row>
    <row r="228" spans="1:13" s="3" customFormat="1" ht="13.5" hidden="1" thickBot="1">
      <c r="A228" s="46"/>
      <c r="B228" s="6"/>
      <c r="C228" s="7"/>
      <c r="D228" s="20"/>
      <c r="E228" s="9"/>
      <c r="F228" s="226"/>
      <c r="G228" s="46"/>
      <c r="H228" s="26"/>
      <c r="I228" s="7"/>
      <c r="J228" s="8"/>
      <c r="K228" s="9"/>
      <c r="L228" s="237"/>
      <c r="M228" s="46"/>
    </row>
    <row r="229" spans="1:13" s="3" customFormat="1" ht="13.5" hidden="1" thickBot="1">
      <c r="A229" s="46"/>
      <c r="B229" s="6"/>
      <c r="C229" s="7"/>
      <c r="D229" s="20"/>
      <c r="E229" s="9"/>
      <c r="F229" s="226"/>
      <c r="G229" s="46"/>
      <c r="H229" s="26"/>
      <c r="I229" s="7"/>
      <c r="J229" s="8"/>
      <c r="K229" s="9"/>
      <c r="L229" s="237"/>
      <c r="M229" s="46"/>
    </row>
    <row r="230" spans="1:13" s="3" customFormat="1" ht="13.5" hidden="1" thickBot="1">
      <c r="A230" s="46"/>
      <c r="B230" s="6"/>
      <c r="C230" s="7"/>
      <c r="D230" s="20"/>
      <c r="E230" s="9"/>
      <c r="F230" s="226"/>
      <c r="G230" s="46"/>
      <c r="H230" s="26"/>
      <c r="I230" s="7"/>
      <c r="J230" s="8"/>
      <c r="K230" s="9"/>
      <c r="L230" s="237"/>
      <c r="M230" s="46"/>
    </row>
    <row r="231" spans="1:13" s="3" customFormat="1" ht="13.5" hidden="1" thickBot="1">
      <c r="A231" s="46"/>
      <c r="B231" s="6"/>
      <c r="C231" s="7"/>
      <c r="D231" s="20"/>
      <c r="E231" s="9"/>
      <c r="F231" s="226"/>
      <c r="G231" s="46"/>
      <c r="H231" s="26"/>
      <c r="I231" s="7"/>
      <c r="J231" s="8"/>
      <c r="K231" s="9"/>
      <c r="L231" s="237"/>
      <c r="M231" s="46"/>
    </row>
    <row r="232" spans="1:13" s="3" customFormat="1" ht="13.5" hidden="1" thickBot="1">
      <c r="A232" s="46"/>
      <c r="B232" s="6"/>
      <c r="C232" s="7"/>
      <c r="D232" s="21"/>
      <c r="E232" s="9"/>
      <c r="F232" s="226"/>
      <c r="G232" s="46"/>
      <c r="H232" s="26"/>
      <c r="I232" s="7"/>
      <c r="J232" s="7"/>
      <c r="K232" s="9"/>
      <c r="L232" s="237"/>
      <c r="M232" s="46"/>
    </row>
    <row r="233" spans="1:13" s="3" customFormat="1" ht="13.5" hidden="1" thickBot="1">
      <c r="A233" s="46"/>
      <c r="B233" s="6"/>
      <c r="C233" s="7"/>
      <c r="D233" s="21"/>
      <c r="E233" s="9"/>
      <c r="F233" s="226"/>
      <c r="G233" s="46"/>
      <c r="H233" s="26"/>
      <c r="I233" s="7"/>
      <c r="J233" s="7"/>
      <c r="K233" s="9"/>
      <c r="L233" s="237"/>
      <c r="M233" s="46"/>
    </row>
    <row r="234" spans="1:13" s="3" customFormat="1" ht="13.5" hidden="1" thickBot="1">
      <c r="A234" s="46"/>
      <c r="B234" s="6"/>
      <c r="C234" s="7"/>
      <c r="D234" s="21"/>
      <c r="E234" s="9"/>
      <c r="F234" s="226"/>
      <c r="G234" s="46"/>
      <c r="H234" s="26"/>
      <c r="I234" s="7"/>
      <c r="J234" s="7"/>
      <c r="K234" s="9"/>
      <c r="L234" s="237"/>
      <c r="M234" s="46"/>
    </row>
    <row r="235" spans="1:13" s="3" customFormat="1" ht="13.5" hidden="1" thickBot="1">
      <c r="A235" s="46"/>
      <c r="B235" s="6"/>
      <c r="C235" s="7"/>
      <c r="D235" s="21"/>
      <c r="E235" s="9"/>
      <c r="F235" s="226"/>
      <c r="G235" s="46"/>
      <c r="H235" s="26"/>
      <c r="I235" s="7"/>
      <c r="J235" s="7"/>
      <c r="K235" s="9"/>
      <c r="L235" s="237"/>
      <c r="M235" s="46"/>
    </row>
    <row r="236" spans="1:13" s="3" customFormat="1" ht="13.5" hidden="1" thickBot="1">
      <c r="A236" s="46"/>
      <c r="B236" s="6"/>
      <c r="C236" s="7"/>
      <c r="D236" s="21"/>
      <c r="E236" s="9"/>
      <c r="F236" s="226"/>
      <c r="G236" s="46"/>
      <c r="H236" s="26"/>
      <c r="I236" s="7"/>
      <c r="J236" s="7"/>
      <c r="K236" s="9"/>
      <c r="L236" s="237"/>
      <c r="M236" s="46"/>
    </row>
    <row r="237" spans="1:13" s="3" customFormat="1" ht="13.5" hidden="1" thickBot="1">
      <c r="A237" s="46"/>
      <c r="B237" s="19"/>
      <c r="C237" s="10"/>
      <c r="D237" s="22"/>
      <c r="E237" s="11"/>
      <c r="F237" s="227"/>
      <c r="G237" s="46"/>
      <c r="H237" s="28"/>
      <c r="I237" s="29"/>
      <c r="J237" s="29"/>
      <c r="K237" s="30"/>
      <c r="L237" s="238"/>
      <c r="M237" s="46"/>
    </row>
    <row r="238" spans="1:13" s="3" customFormat="1" ht="12.75" thickTop="1">
      <c r="A238" s="46"/>
      <c r="B238" s="47"/>
      <c r="C238" s="47"/>
      <c r="D238" s="47"/>
      <c r="E238" s="47"/>
      <c r="F238" s="47"/>
      <c r="G238" s="46"/>
      <c r="H238" s="48"/>
      <c r="I238" s="48"/>
      <c r="J238" s="48"/>
      <c r="K238" s="48"/>
      <c r="L238" s="48"/>
      <c r="M238" s="46"/>
    </row>
    <row r="239" spans="1:13" s="3" customFormat="1" ht="34.5" customHeight="1" thickBot="1">
      <c r="A239" s="35"/>
      <c r="B239" s="195" t="s">
        <v>773</v>
      </c>
      <c r="C239" s="193"/>
      <c r="D239" s="35"/>
      <c r="E239" s="193" t="s">
        <v>726</v>
      </c>
      <c r="F239" s="902" t="s">
        <v>1652</v>
      </c>
      <c r="G239" s="902"/>
      <c r="H239" s="902"/>
      <c r="I239" s="902"/>
      <c r="J239" s="35"/>
      <c r="K239" s="193" t="s">
        <v>724</v>
      </c>
      <c r="L239" s="193"/>
      <c r="M239" s="46"/>
    </row>
    <row r="240" spans="1:13" s="3" customFormat="1" ht="5.25" customHeight="1" thickTop="1" thickBot="1">
      <c r="A240" s="35"/>
      <c r="B240" s="920" t="s">
        <v>720</v>
      </c>
      <c r="C240" s="921"/>
      <c r="D240" s="43"/>
      <c r="E240" s="44"/>
      <c r="F240" s="44"/>
      <c r="G240" s="35"/>
      <c r="H240" s="924" t="s">
        <v>721</v>
      </c>
      <c r="I240" s="925"/>
      <c r="J240" s="45"/>
      <c r="K240" s="45"/>
      <c r="L240" s="45"/>
      <c r="M240" s="46"/>
    </row>
    <row r="241" spans="1:13" s="3" customFormat="1" ht="16.5" thickTop="1" thickBot="1">
      <c r="A241" s="46"/>
      <c r="B241" s="922"/>
      <c r="C241" s="923"/>
      <c r="D241" s="14"/>
      <c r="E241" s="12" t="s">
        <v>647</v>
      </c>
      <c r="F241" s="13">
        <f>COUNTA(D243:D262)</f>
        <v>3</v>
      </c>
      <c r="G241" s="46"/>
      <c r="H241" s="926"/>
      <c r="I241" s="927"/>
      <c r="J241" s="32"/>
      <c r="K241" s="33" t="s">
        <v>647</v>
      </c>
      <c r="L241" s="34">
        <f>COUNTA(J243:J262)</f>
        <v>12</v>
      </c>
      <c r="M241" s="46"/>
    </row>
    <row r="242" spans="1:13" s="3" customFormat="1">
      <c r="A242" s="46"/>
      <c r="B242" s="15" t="s">
        <v>628</v>
      </c>
      <c r="C242" s="16" t="s">
        <v>624</v>
      </c>
      <c r="D242" s="4" t="s">
        <v>625</v>
      </c>
      <c r="E242" s="4" t="s">
        <v>1588</v>
      </c>
      <c r="F242" s="5" t="s">
        <v>646</v>
      </c>
      <c r="G242" s="46"/>
      <c r="H242" s="24" t="s">
        <v>628</v>
      </c>
      <c r="I242" s="23" t="s">
        <v>624</v>
      </c>
      <c r="J242" s="4" t="s">
        <v>625</v>
      </c>
      <c r="K242" s="4" t="s">
        <v>1588</v>
      </c>
      <c r="L242" s="25" t="s">
        <v>646</v>
      </c>
      <c r="M242" s="46"/>
    </row>
    <row r="243" spans="1:13" s="3" customFormat="1">
      <c r="A243" s="46"/>
      <c r="B243" s="82" t="s">
        <v>632</v>
      </c>
      <c r="C243" s="83" t="s">
        <v>698</v>
      </c>
      <c r="D243" s="84" t="s">
        <v>2298</v>
      </c>
      <c r="E243" s="85" t="s">
        <v>671</v>
      </c>
      <c r="F243" s="263" t="s">
        <v>2732</v>
      </c>
      <c r="G243" s="46"/>
      <c r="H243" s="100" t="s">
        <v>632</v>
      </c>
      <c r="I243" s="83" t="s">
        <v>731</v>
      </c>
      <c r="J243" s="84" t="s">
        <v>1602</v>
      </c>
      <c r="K243" s="85" t="s">
        <v>753</v>
      </c>
      <c r="L243" s="267" t="s">
        <v>3159</v>
      </c>
      <c r="M243" s="46"/>
    </row>
    <row r="244" spans="1:13" s="3" customFormat="1">
      <c r="A244" s="46"/>
      <c r="B244" s="87" t="s">
        <v>633</v>
      </c>
      <c r="C244" s="88" t="s">
        <v>1104</v>
      </c>
      <c r="D244" s="89" t="s">
        <v>3154</v>
      </c>
      <c r="E244" s="90" t="s">
        <v>753</v>
      </c>
      <c r="F244" s="264" t="s">
        <v>3155</v>
      </c>
      <c r="G244" s="46"/>
      <c r="H244" s="102" t="s">
        <v>633</v>
      </c>
      <c r="I244" s="88" t="s">
        <v>1068</v>
      </c>
      <c r="J244" s="89" t="s">
        <v>827</v>
      </c>
      <c r="K244" s="90" t="s">
        <v>671</v>
      </c>
      <c r="L244" s="268" t="s">
        <v>3160</v>
      </c>
      <c r="M244" s="46"/>
    </row>
    <row r="245" spans="1:13" s="3" customFormat="1">
      <c r="A245" s="46"/>
      <c r="B245" s="92" t="s">
        <v>634</v>
      </c>
      <c r="C245" s="93" t="s">
        <v>682</v>
      </c>
      <c r="D245" s="94" t="s">
        <v>1207</v>
      </c>
      <c r="E245" s="95" t="s">
        <v>930</v>
      </c>
      <c r="F245" s="265" t="s">
        <v>3156</v>
      </c>
      <c r="G245" s="46"/>
      <c r="H245" s="104" t="s">
        <v>634</v>
      </c>
      <c r="I245" s="93" t="s">
        <v>1068</v>
      </c>
      <c r="J245" s="94" t="s">
        <v>1580</v>
      </c>
      <c r="K245" s="95" t="s">
        <v>753</v>
      </c>
      <c r="L245" s="269" t="s">
        <v>3161</v>
      </c>
      <c r="M245" s="46"/>
    </row>
    <row r="246" spans="1:13" s="3" customFormat="1">
      <c r="A246" s="46"/>
      <c r="B246" s="6"/>
      <c r="C246" s="7"/>
      <c r="D246" s="8"/>
      <c r="E246" s="9"/>
      <c r="F246" s="266"/>
      <c r="G246" s="46"/>
      <c r="H246" s="26" t="s">
        <v>635</v>
      </c>
      <c r="I246" s="7" t="s">
        <v>1117</v>
      </c>
      <c r="J246" s="8" t="s">
        <v>1115</v>
      </c>
      <c r="K246" s="9" t="s">
        <v>2969</v>
      </c>
      <c r="L246" s="270" t="s">
        <v>3162</v>
      </c>
      <c r="M246" s="46"/>
    </row>
    <row r="247" spans="1:13" s="3" customFormat="1">
      <c r="A247" s="46"/>
      <c r="B247" s="6"/>
      <c r="C247" s="7"/>
      <c r="D247" s="8"/>
      <c r="E247" s="9"/>
      <c r="F247" s="266"/>
      <c r="G247" s="46"/>
      <c r="H247" s="26" t="s">
        <v>636</v>
      </c>
      <c r="I247" s="7" t="s">
        <v>785</v>
      </c>
      <c r="J247" s="8" t="s">
        <v>3157</v>
      </c>
      <c r="K247" s="9" t="s">
        <v>939</v>
      </c>
      <c r="L247" s="270" t="s">
        <v>3163</v>
      </c>
      <c r="M247" s="46"/>
    </row>
    <row r="248" spans="1:13" s="3" customFormat="1">
      <c r="A248" s="46"/>
      <c r="B248" s="6"/>
      <c r="C248" s="7"/>
      <c r="D248" s="8"/>
      <c r="E248" s="9"/>
      <c r="F248" s="266"/>
      <c r="G248" s="46"/>
      <c r="H248" s="26" t="s">
        <v>637</v>
      </c>
      <c r="I248" s="7" t="s">
        <v>793</v>
      </c>
      <c r="J248" s="8" t="s">
        <v>794</v>
      </c>
      <c r="K248" s="9" t="s">
        <v>631</v>
      </c>
      <c r="L248" s="270" t="s">
        <v>3164</v>
      </c>
      <c r="M248" s="46"/>
    </row>
    <row r="249" spans="1:13" s="3" customFormat="1">
      <c r="A249" s="46"/>
      <c r="B249" s="6"/>
      <c r="C249" s="7"/>
      <c r="D249" s="8"/>
      <c r="E249" s="9"/>
      <c r="F249" s="266"/>
      <c r="G249" s="46"/>
      <c r="H249" s="26" t="s">
        <v>638</v>
      </c>
      <c r="I249" s="7" t="s">
        <v>1147</v>
      </c>
      <c r="J249" s="8" t="s">
        <v>1069</v>
      </c>
      <c r="K249" s="9" t="s">
        <v>753</v>
      </c>
      <c r="L249" s="270" t="s">
        <v>3165</v>
      </c>
      <c r="M249" s="46"/>
    </row>
    <row r="250" spans="1:13" s="3" customFormat="1" ht="12.75">
      <c r="A250" s="46"/>
      <c r="B250" s="6"/>
      <c r="C250" s="7"/>
      <c r="D250" s="20"/>
      <c r="E250" s="9"/>
      <c r="F250" s="226"/>
      <c r="G250" s="46"/>
      <c r="H250" s="26" t="s">
        <v>639</v>
      </c>
      <c r="I250" s="7" t="s">
        <v>707</v>
      </c>
      <c r="J250" s="8" t="s">
        <v>1430</v>
      </c>
      <c r="K250" s="9" t="s">
        <v>883</v>
      </c>
      <c r="L250" s="270" t="s">
        <v>3166</v>
      </c>
      <c r="M250" s="46"/>
    </row>
    <row r="251" spans="1:13" s="3" customFormat="1" ht="12.75">
      <c r="A251" s="46"/>
      <c r="B251" s="6"/>
      <c r="C251" s="7"/>
      <c r="D251" s="20"/>
      <c r="E251" s="9"/>
      <c r="F251" s="226"/>
      <c r="G251" s="46"/>
      <c r="H251" s="26" t="s">
        <v>640</v>
      </c>
      <c r="I251" s="7" t="s">
        <v>1060</v>
      </c>
      <c r="J251" s="8" t="s">
        <v>3158</v>
      </c>
      <c r="K251" s="9" t="s">
        <v>753</v>
      </c>
      <c r="L251" s="270" t="s">
        <v>3167</v>
      </c>
      <c r="M251" s="46"/>
    </row>
    <row r="252" spans="1:13" s="3" customFormat="1" ht="12.75">
      <c r="A252" s="46"/>
      <c r="B252" s="6"/>
      <c r="C252" s="7"/>
      <c r="D252" s="20"/>
      <c r="E252" s="9"/>
      <c r="F252" s="226"/>
      <c r="G252" s="46"/>
      <c r="H252" s="26" t="s">
        <v>641</v>
      </c>
      <c r="I252" s="7" t="s">
        <v>785</v>
      </c>
      <c r="J252" s="8" t="s">
        <v>791</v>
      </c>
      <c r="K252" s="9" t="s">
        <v>663</v>
      </c>
      <c r="L252" s="270" t="s">
        <v>3168</v>
      </c>
      <c r="M252" s="46"/>
    </row>
    <row r="253" spans="1:13" s="3" customFormat="1" ht="12.75">
      <c r="A253" s="46"/>
      <c r="B253" s="6"/>
      <c r="C253" s="7"/>
      <c r="D253" s="20"/>
      <c r="E253" s="9"/>
      <c r="F253" s="226"/>
      <c r="G253" s="46"/>
      <c r="H253" s="26" t="s">
        <v>642</v>
      </c>
      <c r="I253" s="7" t="s">
        <v>742</v>
      </c>
      <c r="J253" s="8" t="s">
        <v>746</v>
      </c>
      <c r="K253" s="9" t="s">
        <v>631</v>
      </c>
      <c r="L253" s="270" t="s">
        <v>3169</v>
      </c>
      <c r="M253" s="46"/>
    </row>
    <row r="254" spans="1:13" s="3" customFormat="1" ht="13.5" thickBot="1">
      <c r="A254" s="46"/>
      <c r="B254" s="6"/>
      <c r="C254" s="7"/>
      <c r="D254" s="20"/>
      <c r="E254" s="9"/>
      <c r="F254" s="226"/>
      <c r="G254" s="46"/>
      <c r="H254" s="26" t="s">
        <v>643</v>
      </c>
      <c r="I254" s="7" t="s">
        <v>708</v>
      </c>
      <c r="J254" s="8" t="s">
        <v>811</v>
      </c>
      <c r="K254" s="9" t="s">
        <v>631</v>
      </c>
      <c r="L254" s="270" t="s">
        <v>3170</v>
      </c>
      <c r="M254" s="46"/>
    </row>
    <row r="255" spans="1:13" s="3" customFormat="1" ht="12.75" hidden="1">
      <c r="A255" s="46"/>
      <c r="B255" s="6"/>
      <c r="C255" s="7"/>
      <c r="D255" s="20"/>
      <c r="E255" s="9"/>
      <c r="F255" s="226"/>
      <c r="G255" s="46"/>
      <c r="H255" s="26"/>
      <c r="I255" s="7"/>
      <c r="J255" s="8"/>
      <c r="K255" s="9"/>
      <c r="L255" s="270"/>
      <c r="M255" s="46"/>
    </row>
    <row r="256" spans="1:13" s="3" customFormat="1" ht="13.5" hidden="1" thickBot="1">
      <c r="A256" s="46"/>
      <c r="B256" s="6"/>
      <c r="C256" s="7"/>
      <c r="D256" s="20"/>
      <c r="E256" s="9"/>
      <c r="F256" s="226"/>
      <c r="G256" s="46"/>
      <c r="H256" s="26"/>
      <c r="I256" s="7"/>
      <c r="J256" s="8"/>
      <c r="K256" s="9"/>
      <c r="L256" s="270"/>
      <c r="M256" s="46"/>
    </row>
    <row r="257" spans="1:13" s="3" customFormat="1" ht="13.5" hidden="1" thickBot="1">
      <c r="A257" s="46"/>
      <c r="B257" s="6"/>
      <c r="C257" s="7"/>
      <c r="D257" s="21"/>
      <c r="E257" s="9"/>
      <c r="F257" s="226"/>
      <c r="G257" s="46"/>
      <c r="H257" s="26"/>
      <c r="I257" s="7"/>
      <c r="J257" s="8"/>
      <c r="K257" s="9"/>
      <c r="L257" s="237"/>
      <c r="M257" s="46"/>
    </row>
    <row r="258" spans="1:13" s="3" customFormat="1" ht="13.5" hidden="1" thickBot="1">
      <c r="A258" s="46"/>
      <c r="B258" s="6"/>
      <c r="C258" s="7"/>
      <c r="D258" s="21"/>
      <c r="E258" s="9"/>
      <c r="F258" s="226"/>
      <c r="G258" s="46"/>
      <c r="H258" s="26"/>
      <c r="I258" s="7"/>
      <c r="J258" s="7"/>
      <c r="K258" s="9"/>
      <c r="L258" s="237"/>
      <c r="M258" s="46"/>
    </row>
    <row r="259" spans="1:13" s="3" customFormat="1" ht="13.5" hidden="1" thickBot="1">
      <c r="A259" s="46"/>
      <c r="B259" s="6"/>
      <c r="C259" s="7"/>
      <c r="D259" s="21"/>
      <c r="E259" s="9"/>
      <c r="F259" s="226"/>
      <c r="G259" s="46"/>
      <c r="H259" s="26"/>
      <c r="I259" s="7"/>
      <c r="J259" s="7"/>
      <c r="K259" s="9"/>
      <c r="L259" s="237"/>
      <c r="M259" s="46"/>
    </row>
    <row r="260" spans="1:13" s="3" customFormat="1" ht="13.5" hidden="1" thickBot="1">
      <c r="A260" s="46"/>
      <c r="B260" s="6"/>
      <c r="C260" s="7"/>
      <c r="D260" s="21"/>
      <c r="E260" s="9"/>
      <c r="F260" s="226"/>
      <c r="G260" s="46"/>
      <c r="H260" s="26"/>
      <c r="I260" s="7"/>
      <c r="J260" s="7"/>
      <c r="K260" s="9"/>
      <c r="L260" s="237"/>
      <c r="M260" s="46"/>
    </row>
    <row r="261" spans="1:13" s="3" customFormat="1" ht="13.5" hidden="1" thickBot="1">
      <c r="A261" s="46"/>
      <c r="B261" s="6"/>
      <c r="C261" s="7"/>
      <c r="D261" s="21"/>
      <c r="E261" s="9"/>
      <c r="F261" s="226"/>
      <c r="G261" s="46"/>
      <c r="H261" s="26"/>
      <c r="I261" s="7"/>
      <c r="J261" s="7"/>
      <c r="K261" s="9"/>
      <c r="L261" s="237"/>
      <c r="M261" s="46"/>
    </row>
    <row r="262" spans="1:13" s="3" customFormat="1" ht="13.5" hidden="1" thickBot="1">
      <c r="A262" s="46"/>
      <c r="B262" s="19"/>
      <c r="C262" s="10"/>
      <c r="D262" s="22"/>
      <c r="E262" s="11"/>
      <c r="F262" s="227"/>
      <c r="G262" s="46"/>
      <c r="H262" s="28"/>
      <c r="I262" s="29"/>
      <c r="J262" s="29"/>
      <c r="K262" s="30"/>
      <c r="L262" s="238"/>
      <c r="M262" s="46"/>
    </row>
    <row r="263" spans="1:13" s="3" customFormat="1" ht="12.75" thickTop="1">
      <c r="A263" s="46"/>
      <c r="B263" s="47"/>
      <c r="C263" s="47"/>
      <c r="D263" s="47"/>
      <c r="E263" s="47"/>
      <c r="F263" s="47"/>
      <c r="G263" s="46"/>
      <c r="H263" s="48"/>
      <c r="I263" s="48"/>
      <c r="J263" s="48"/>
      <c r="K263" s="48"/>
      <c r="L263" s="48"/>
      <c r="M263" s="46"/>
    </row>
    <row r="264" spans="1:13" s="3" customFormat="1" ht="34.5" customHeight="1" thickBot="1">
      <c r="A264" s="35"/>
      <c r="B264" s="195" t="s">
        <v>774</v>
      </c>
      <c r="C264" s="193"/>
      <c r="D264" s="35"/>
      <c r="E264" s="193" t="s">
        <v>726</v>
      </c>
      <c r="F264" s="902" t="s">
        <v>723</v>
      </c>
      <c r="G264" s="902"/>
      <c r="H264" s="902"/>
      <c r="I264" s="902"/>
      <c r="K264" s="193" t="s">
        <v>724</v>
      </c>
      <c r="L264" s="193"/>
      <c r="M264" s="46"/>
    </row>
    <row r="265" spans="1:13" s="3" customFormat="1" ht="5.25" customHeight="1" thickTop="1" thickBot="1">
      <c r="A265" s="35"/>
      <c r="B265" s="920" t="s">
        <v>1617</v>
      </c>
      <c r="C265" s="921"/>
      <c r="D265" s="43"/>
      <c r="E265" s="44"/>
      <c r="F265" s="44"/>
      <c r="G265" s="35"/>
      <c r="H265" s="924" t="s">
        <v>722</v>
      </c>
      <c r="I265" s="925"/>
      <c r="J265" s="45"/>
      <c r="K265" s="45"/>
      <c r="L265" s="45"/>
      <c r="M265" s="46"/>
    </row>
    <row r="266" spans="1:13" s="3" customFormat="1" ht="16.5" thickTop="1" thickBot="1">
      <c r="A266" s="46"/>
      <c r="B266" s="922"/>
      <c r="C266" s="923"/>
      <c r="D266" s="14"/>
      <c r="E266" s="12" t="s">
        <v>647</v>
      </c>
      <c r="F266" s="13">
        <f>COUNTA(D268:D287)</f>
        <v>3</v>
      </c>
      <c r="G266" s="46"/>
      <c r="H266" s="926"/>
      <c r="I266" s="927"/>
      <c r="J266" s="32"/>
      <c r="K266" s="33" t="s">
        <v>647</v>
      </c>
      <c r="L266" s="34">
        <f>COUNTA(J268:J287)</f>
        <v>8</v>
      </c>
      <c r="M266" s="46"/>
    </row>
    <row r="267" spans="1:13" s="3" customFormat="1">
      <c r="A267" s="46"/>
      <c r="B267" s="15" t="s">
        <v>628</v>
      </c>
      <c r="C267" s="16" t="s">
        <v>624</v>
      </c>
      <c r="D267" s="4" t="s">
        <v>625</v>
      </c>
      <c r="E267" s="4" t="s">
        <v>1588</v>
      </c>
      <c r="F267" s="5" t="s">
        <v>646</v>
      </c>
      <c r="G267" s="46"/>
      <c r="H267" s="24" t="s">
        <v>628</v>
      </c>
      <c r="I267" s="23" t="s">
        <v>624</v>
      </c>
      <c r="J267" s="4" t="s">
        <v>625</v>
      </c>
      <c r="K267" s="4" t="s">
        <v>1588</v>
      </c>
      <c r="L267" s="25" t="s">
        <v>646</v>
      </c>
      <c r="M267" s="46"/>
    </row>
    <row r="268" spans="1:13" s="3" customFormat="1">
      <c r="A268" s="46"/>
      <c r="B268" s="82" t="s">
        <v>632</v>
      </c>
      <c r="C268" s="83" t="s">
        <v>682</v>
      </c>
      <c r="D268" s="84" t="s">
        <v>3171</v>
      </c>
      <c r="E268" s="85" t="s">
        <v>753</v>
      </c>
      <c r="F268" s="263" t="s">
        <v>3173</v>
      </c>
      <c r="G268" s="46"/>
      <c r="H268" s="100" t="s">
        <v>632</v>
      </c>
      <c r="I268" s="83" t="s">
        <v>982</v>
      </c>
      <c r="J268" s="84" t="s">
        <v>563</v>
      </c>
      <c r="K268" s="85" t="s">
        <v>753</v>
      </c>
      <c r="L268" s="267" t="s">
        <v>307</v>
      </c>
      <c r="M268" s="46"/>
    </row>
    <row r="269" spans="1:13" s="3" customFormat="1">
      <c r="A269" s="46"/>
      <c r="B269" s="87" t="s">
        <v>633</v>
      </c>
      <c r="C269" s="88" t="s">
        <v>1620</v>
      </c>
      <c r="D269" s="89" t="s">
        <v>1621</v>
      </c>
      <c r="E269" s="90" t="s">
        <v>753</v>
      </c>
      <c r="F269" s="264" t="s">
        <v>3174</v>
      </c>
      <c r="G269" s="46"/>
      <c r="H269" s="102" t="s">
        <v>633</v>
      </c>
      <c r="I269" s="88" t="s">
        <v>793</v>
      </c>
      <c r="J269" s="89" t="s">
        <v>2566</v>
      </c>
      <c r="K269" s="90" t="s">
        <v>753</v>
      </c>
      <c r="L269" s="268" t="s">
        <v>3188</v>
      </c>
      <c r="M269" s="46"/>
    </row>
    <row r="270" spans="1:13" s="3" customFormat="1">
      <c r="A270" s="46"/>
      <c r="B270" s="92" t="s">
        <v>634</v>
      </c>
      <c r="C270" s="93" t="s">
        <v>2104</v>
      </c>
      <c r="D270" s="94" t="s">
        <v>3172</v>
      </c>
      <c r="E270" s="95" t="s">
        <v>883</v>
      </c>
      <c r="F270" s="265" t="s">
        <v>3175</v>
      </c>
      <c r="G270" s="46"/>
      <c r="H270" s="104" t="s">
        <v>634</v>
      </c>
      <c r="I270" s="93" t="s">
        <v>1068</v>
      </c>
      <c r="J270" s="94" t="s">
        <v>3183</v>
      </c>
      <c r="K270" s="95" t="s">
        <v>3221</v>
      </c>
      <c r="L270" s="269" t="s">
        <v>3189</v>
      </c>
      <c r="M270" s="46"/>
    </row>
    <row r="271" spans="1:13" s="3" customFormat="1">
      <c r="A271" s="46"/>
      <c r="B271" s="6"/>
      <c r="C271" s="7"/>
      <c r="D271" s="8"/>
      <c r="E271" s="9"/>
      <c r="F271" s="266"/>
      <c r="G271" s="46"/>
      <c r="H271" s="26" t="s">
        <v>635</v>
      </c>
      <c r="I271" s="7" t="s">
        <v>744</v>
      </c>
      <c r="J271" s="8" t="s">
        <v>745</v>
      </c>
      <c r="K271" s="9" t="s">
        <v>753</v>
      </c>
      <c r="L271" s="270" t="s">
        <v>3190</v>
      </c>
      <c r="M271" s="46"/>
    </row>
    <row r="272" spans="1:13" s="3" customFormat="1">
      <c r="A272" s="46"/>
      <c r="B272" s="6"/>
      <c r="C272" s="7"/>
      <c r="D272" s="8"/>
      <c r="E272" s="9"/>
      <c r="F272" s="266"/>
      <c r="G272" s="46"/>
      <c r="H272" s="26" t="s">
        <v>636</v>
      </c>
      <c r="I272" s="7" t="s">
        <v>828</v>
      </c>
      <c r="J272" s="8" t="s">
        <v>3184</v>
      </c>
      <c r="K272" s="9" t="s">
        <v>663</v>
      </c>
      <c r="L272" s="270" t="s">
        <v>3191</v>
      </c>
      <c r="M272" s="46"/>
    </row>
    <row r="273" spans="1:13" s="3" customFormat="1" ht="12.75">
      <c r="A273" s="46"/>
      <c r="B273" s="6"/>
      <c r="C273" s="7"/>
      <c r="D273" s="20"/>
      <c r="E273" s="9"/>
      <c r="F273" s="266"/>
      <c r="G273" s="46"/>
      <c r="H273" s="26" t="s">
        <v>637</v>
      </c>
      <c r="I273" s="7" t="s">
        <v>669</v>
      </c>
      <c r="J273" s="8" t="s">
        <v>3185</v>
      </c>
      <c r="K273" s="9" t="s">
        <v>3195</v>
      </c>
      <c r="L273" s="270" t="s">
        <v>3192</v>
      </c>
      <c r="M273" s="46"/>
    </row>
    <row r="274" spans="1:13" s="3" customFormat="1" ht="12.75">
      <c r="A274" s="46"/>
      <c r="B274" s="6"/>
      <c r="C274" s="7"/>
      <c r="D274" s="20"/>
      <c r="E274" s="9"/>
      <c r="F274" s="266"/>
      <c r="G274" s="46"/>
      <c r="H274" s="26" t="s">
        <v>638</v>
      </c>
      <c r="I274" s="7" t="s">
        <v>1053</v>
      </c>
      <c r="J274" s="8" t="s">
        <v>3186</v>
      </c>
      <c r="K274" s="9" t="s">
        <v>753</v>
      </c>
      <c r="L274" s="270" t="s">
        <v>3193</v>
      </c>
      <c r="M274" s="46"/>
    </row>
    <row r="275" spans="1:13" s="3" customFormat="1" ht="13.5" thickBot="1">
      <c r="A275" s="46"/>
      <c r="B275" s="6"/>
      <c r="C275" s="7"/>
      <c r="D275" s="20"/>
      <c r="E275" s="9"/>
      <c r="F275" s="226"/>
      <c r="G275" s="46"/>
      <c r="H275" s="26" t="s">
        <v>639</v>
      </c>
      <c r="I275" s="7" t="s">
        <v>708</v>
      </c>
      <c r="J275" s="8" t="s">
        <v>3187</v>
      </c>
      <c r="K275" s="9" t="s">
        <v>659</v>
      </c>
      <c r="L275" s="270" t="s">
        <v>3194</v>
      </c>
      <c r="M275" s="46"/>
    </row>
    <row r="276" spans="1:13" s="3" customFormat="1" ht="12.75" hidden="1">
      <c r="A276" s="46"/>
      <c r="B276" s="6"/>
      <c r="C276" s="7"/>
      <c r="D276" s="20"/>
      <c r="E276" s="9"/>
      <c r="F276" s="226"/>
      <c r="G276" s="46"/>
      <c r="H276" s="26"/>
      <c r="I276" s="7"/>
      <c r="J276" s="8"/>
      <c r="K276" s="9"/>
      <c r="L276" s="270"/>
      <c r="M276" s="46"/>
    </row>
    <row r="277" spans="1:13" s="3" customFormat="1" ht="12.75" hidden="1">
      <c r="A277" s="46"/>
      <c r="B277" s="6"/>
      <c r="C277" s="7"/>
      <c r="D277" s="20"/>
      <c r="E277" s="9"/>
      <c r="F277" s="226"/>
      <c r="G277" s="46"/>
      <c r="H277" s="26"/>
      <c r="I277" s="7"/>
      <c r="J277" s="8"/>
      <c r="K277" s="9"/>
      <c r="L277" s="270"/>
      <c r="M277" s="46"/>
    </row>
    <row r="278" spans="1:13" s="3" customFormat="1" ht="12.75" hidden="1">
      <c r="A278" s="46"/>
      <c r="B278" s="6"/>
      <c r="C278" s="7"/>
      <c r="D278" s="20"/>
      <c r="E278" s="9"/>
      <c r="F278" s="226"/>
      <c r="G278" s="46"/>
      <c r="H278" s="26"/>
      <c r="I278" s="7"/>
      <c r="J278" s="8"/>
      <c r="K278" s="9"/>
      <c r="L278" s="270"/>
      <c r="M278" s="46"/>
    </row>
    <row r="279" spans="1:13" s="3" customFormat="1" ht="12.75" hidden="1">
      <c r="A279" s="46"/>
      <c r="B279" s="6"/>
      <c r="C279" s="7"/>
      <c r="D279" s="20"/>
      <c r="E279" s="9"/>
      <c r="F279" s="226"/>
      <c r="G279" s="46"/>
      <c r="H279" s="26"/>
      <c r="I279" s="7"/>
      <c r="J279" s="8"/>
      <c r="K279" s="9"/>
      <c r="L279" s="270"/>
      <c r="M279" s="46"/>
    </row>
    <row r="280" spans="1:13" s="3" customFormat="1" ht="12.75" hidden="1">
      <c r="A280" s="46"/>
      <c r="B280" s="6"/>
      <c r="C280" s="7"/>
      <c r="D280" s="20"/>
      <c r="E280" s="9"/>
      <c r="F280" s="226"/>
      <c r="G280" s="46"/>
      <c r="H280" s="26"/>
      <c r="I280" s="7"/>
      <c r="J280" s="8"/>
      <c r="K280" s="9"/>
      <c r="L280" s="270"/>
      <c r="M280" s="46"/>
    </row>
    <row r="281" spans="1:13" s="3" customFormat="1" ht="13.5" hidden="1" thickBot="1">
      <c r="A281" s="46"/>
      <c r="B281" s="6"/>
      <c r="C281" s="7"/>
      <c r="D281" s="20"/>
      <c r="E281" s="9"/>
      <c r="F281" s="226"/>
      <c r="G281" s="46"/>
      <c r="H281" s="26"/>
      <c r="I281" s="7"/>
      <c r="J281" s="8"/>
      <c r="K281" s="9"/>
      <c r="L281" s="270"/>
      <c r="M281" s="46"/>
    </row>
    <row r="282" spans="1:13" s="3" customFormat="1" ht="13.5" hidden="1" thickBot="1">
      <c r="A282" s="46"/>
      <c r="B282" s="6"/>
      <c r="C282" s="7"/>
      <c r="D282" s="21"/>
      <c r="E282" s="9"/>
      <c r="F282" s="226"/>
      <c r="G282" s="46"/>
      <c r="H282" s="26"/>
      <c r="I282" s="7"/>
      <c r="J282" s="7"/>
      <c r="K282" s="9"/>
      <c r="L282" s="237"/>
      <c r="M282" s="46"/>
    </row>
    <row r="283" spans="1:13" s="3" customFormat="1" ht="13.5" hidden="1" thickBot="1">
      <c r="A283" s="46"/>
      <c r="B283" s="6"/>
      <c r="C283" s="7"/>
      <c r="D283" s="21"/>
      <c r="E283" s="9"/>
      <c r="F283" s="226"/>
      <c r="G283" s="46"/>
      <c r="H283" s="26"/>
      <c r="I283" s="7"/>
      <c r="J283" s="7"/>
      <c r="K283" s="9"/>
      <c r="L283" s="237"/>
      <c r="M283" s="46"/>
    </row>
    <row r="284" spans="1:13" s="3" customFormat="1" ht="13.5" hidden="1" thickBot="1">
      <c r="A284" s="46"/>
      <c r="B284" s="6"/>
      <c r="C284" s="7"/>
      <c r="D284" s="21"/>
      <c r="E284" s="9"/>
      <c r="F284" s="226"/>
      <c r="G284" s="46"/>
      <c r="H284" s="26"/>
      <c r="I284" s="7"/>
      <c r="J284" s="7"/>
      <c r="K284" s="9"/>
      <c r="L284" s="237"/>
      <c r="M284" s="46"/>
    </row>
    <row r="285" spans="1:13" s="3" customFormat="1" ht="13.5" hidden="1" thickBot="1">
      <c r="A285" s="46"/>
      <c r="B285" s="6"/>
      <c r="C285" s="7"/>
      <c r="D285" s="21"/>
      <c r="E285" s="9"/>
      <c r="F285" s="226"/>
      <c r="G285" s="46"/>
      <c r="H285" s="26"/>
      <c r="I285" s="7"/>
      <c r="J285" s="7"/>
      <c r="K285" s="9"/>
      <c r="L285" s="237"/>
      <c r="M285" s="46"/>
    </row>
    <row r="286" spans="1:13" s="3" customFormat="1" ht="13.5" hidden="1" thickBot="1">
      <c r="A286" s="46"/>
      <c r="B286" s="6"/>
      <c r="C286" s="7"/>
      <c r="D286" s="21"/>
      <c r="E286" s="9"/>
      <c r="F286" s="226"/>
      <c r="G286" s="46"/>
      <c r="H286" s="26"/>
      <c r="I286" s="7"/>
      <c r="J286" s="7"/>
      <c r="K286" s="9"/>
      <c r="L286" s="237"/>
      <c r="M286" s="46"/>
    </row>
    <row r="287" spans="1:13" s="3" customFormat="1" ht="13.5" hidden="1" thickBot="1">
      <c r="A287" s="46"/>
      <c r="B287" s="19"/>
      <c r="C287" s="10"/>
      <c r="D287" s="22"/>
      <c r="E287" s="11"/>
      <c r="F287" s="227"/>
      <c r="G287" s="46"/>
      <c r="H287" s="28"/>
      <c r="I287" s="29"/>
      <c r="J287" s="29"/>
      <c r="K287" s="30"/>
      <c r="L287" s="238"/>
      <c r="M287" s="46"/>
    </row>
    <row r="288" spans="1:13" s="3" customFormat="1" ht="12.75" thickTop="1">
      <c r="A288" s="46"/>
      <c r="B288" s="47"/>
      <c r="C288" s="47"/>
      <c r="D288" s="47"/>
      <c r="E288" s="47"/>
      <c r="F288" s="47"/>
      <c r="G288" s="46"/>
      <c r="H288" s="48"/>
      <c r="I288" s="48"/>
      <c r="J288" s="48"/>
      <c r="K288" s="48"/>
      <c r="L288" s="48"/>
      <c r="M288" s="46"/>
    </row>
    <row r="289" spans="1:13" s="3" customFormat="1" ht="34.5" customHeight="1" thickBot="1">
      <c r="A289" s="35"/>
      <c r="B289" s="195" t="s">
        <v>914</v>
      </c>
      <c r="C289" s="193"/>
      <c r="D289" s="193" t="s">
        <v>724</v>
      </c>
      <c r="E289" s="902" t="s">
        <v>916</v>
      </c>
      <c r="F289" s="902"/>
      <c r="G289" s="42"/>
      <c r="H289" s="193" t="s">
        <v>775</v>
      </c>
      <c r="I289" s="193"/>
      <c r="J289" s="193" t="s">
        <v>724</v>
      </c>
      <c r="K289" s="902" t="s">
        <v>915</v>
      </c>
      <c r="L289" s="902"/>
      <c r="M289" s="46"/>
    </row>
    <row r="290" spans="1:13" s="3" customFormat="1" ht="5.25" customHeight="1" thickTop="1" thickBot="1">
      <c r="A290" s="35"/>
      <c r="B290" s="930" t="s">
        <v>906</v>
      </c>
      <c r="C290" s="931"/>
      <c r="D290" s="45"/>
      <c r="E290" s="45"/>
      <c r="F290" s="45"/>
      <c r="G290" s="35"/>
      <c r="H290" s="924" t="s">
        <v>722</v>
      </c>
      <c r="I290" s="925"/>
      <c r="J290" s="45"/>
      <c r="K290" s="45"/>
      <c r="L290" s="45"/>
      <c r="M290" s="46"/>
    </row>
    <row r="291" spans="1:13" s="3" customFormat="1" ht="16.5" thickTop="1" thickBot="1">
      <c r="A291" s="46"/>
      <c r="B291" s="932"/>
      <c r="C291" s="933"/>
      <c r="D291" s="58"/>
      <c r="E291" s="59" t="s">
        <v>647</v>
      </c>
      <c r="F291" s="60">
        <f>COUNTA(D293:D312)</f>
        <v>4</v>
      </c>
      <c r="G291" s="46"/>
      <c r="H291" s="926"/>
      <c r="I291" s="927"/>
      <c r="J291" s="32"/>
      <c r="K291" s="33" t="s">
        <v>647</v>
      </c>
      <c r="L291" s="34">
        <f>COUNTA(J293:J312)</f>
        <v>6</v>
      </c>
      <c r="M291" s="46"/>
    </row>
    <row r="292" spans="1:13" s="3" customFormat="1">
      <c r="A292" s="46"/>
      <c r="B292" s="61" t="s">
        <v>628</v>
      </c>
      <c r="C292" s="4" t="s">
        <v>624</v>
      </c>
      <c r="D292" s="4" t="s">
        <v>625</v>
      </c>
      <c r="E292" s="4" t="s">
        <v>1588</v>
      </c>
      <c r="F292" s="62" t="s">
        <v>646</v>
      </c>
      <c r="G292" s="46"/>
      <c r="H292" s="24" t="s">
        <v>628</v>
      </c>
      <c r="I292" s="23" t="s">
        <v>624</v>
      </c>
      <c r="J292" s="4" t="s">
        <v>625</v>
      </c>
      <c r="K292" s="4" t="s">
        <v>1588</v>
      </c>
      <c r="L292" s="25" t="s">
        <v>646</v>
      </c>
      <c r="M292" s="46"/>
    </row>
    <row r="293" spans="1:13" s="3" customFormat="1">
      <c r="A293" s="46"/>
      <c r="B293" s="97" t="s">
        <v>632</v>
      </c>
      <c r="C293" s="83" t="s">
        <v>1079</v>
      </c>
      <c r="D293" s="84" t="s">
        <v>1080</v>
      </c>
      <c r="E293" s="85" t="s">
        <v>753</v>
      </c>
      <c r="F293" s="271" t="s">
        <v>3204</v>
      </c>
      <c r="G293" s="46"/>
      <c r="H293" s="100" t="s">
        <v>632</v>
      </c>
      <c r="I293" s="83" t="s">
        <v>790</v>
      </c>
      <c r="J293" s="84" t="s">
        <v>797</v>
      </c>
      <c r="K293" s="85" t="s">
        <v>679</v>
      </c>
      <c r="L293" s="267" t="s">
        <v>3198</v>
      </c>
      <c r="M293" s="46"/>
    </row>
    <row r="294" spans="1:13" s="3" customFormat="1">
      <c r="A294" s="46"/>
      <c r="B294" s="98" t="s">
        <v>633</v>
      </c>
      <c r="C294" s="88" t="s">
        <v>1439</v>
      </c>
      <c r="D294" s="89" t="s">
        <v>1668</v>
      </c>
      <c r="E294" s="90" t="s">
        <v>668</v>
      </c>
      <c r="F294" s="272" t="s">
        <v>3205</v>
      </c>
      <c r="G294" s="46"/>
      <c r="H294" s="102" t="s">
        <v>633</v>
      </c>
      <c r="I294" s="88" t="s">
        <v>701</v>
      </c>
      <c r="J294" s="89" t="s">
        <v>700</v>
      </c>
      <c r="K294" s="90" t="s">
        <v>671</v>
      </c>
      <c r="L294" s="268" t="s">
        <v>3199</v>
      </c>
      <c r="M294" s="46"/>
    </row>
    <row r="295" spans="1:13" s="3" customFormat="1">
      <c r="A295" s="46"/>
      <c r="B295" s="99" t="s">
        <v>634</v>
      </c>
      <c r="C295" s="93" t="s">
        <v>586</v>
      </c>
      <c r="D295" s="94" t="s">
        <v>1296</v>
      </c>
      <c r="E295" s="95" t="s">
        <v>753</v>
      </c>
      <c r="F295" s="273" t="s">
        <v>3206</v>
      </c>
      <c r="G295" s="46"/>
      <c r="H295" s="104" t="s">
        <v>634</v>
      </c>
      <c r="I295" s="93" t="s">
        <v>866</v>
      </c>
      <c r="J295" s="94" t="s">
        <v>1070</v>
      </c>
      <c r="K295" s="95" t="s">
        <v>753</v>
      </c>
      <c r="L295" s="269" t="s">
        <v>3200</v>
      </c>
      <c r="M295" s="46"/>
    </row>
    <row r="296" spans="1:13" s="3" customFormat="1">
      <c r="A296" s="46"/>
      <c r="B296" s="63" t="s">
        <v>635</v>
      </c>
      <c r="C296" s="7" t="s">
        <v>897</v>
      </c>
      <c r="D296" s="8" t="s">
        <v>898</v>
      </c>
      <c r="E296" s="9" t="s">
        <v>834</v>
      </c>
      <c r="F296" s="274" t="s">
        <v>3207</v>
      </c>
      <c r="G296" s="46"/>
      <c r="H296" s="26" t="s">
        <v>635</v>
      </c>
      <c r="I296" s="7" t="s">
        <v>1631</v>
      </c>
      <c r="J296" s="8" t="s">
        <v>3196</v>
      </c>
      <c r="K296" s="9" t="s">
        <v>951</v>
      </c>
      <c r="L296" s="270" t="s">
        <v>3201</v>
      </c>
      <c r="M296" s="46"/>
    </row>
    <row r="297" spans="1:13" s="3" customFormat="1">
      <c r="A297" s="46"/>
      <c r="B297" s="63"/>
      <c r="C297" s="7"/>
      <c r="D297" s="8"/>
      <c r="E297" s="9"/>
      <c r="F297" s="274"/>
      <c r="G297" s="46"/>
      <c r="H297" s="26" t="s">
        <v>636</v>
      </c>
      <c r="I297" s="7" t="s">
        <v>731</v>
      </c>
      <c r="J297" s="8" t="s">
        <v>895</v>
      </c>
      <c r="K297" s="9" t="s">
        <v>671</v>
      </c>
      <c r="L297" s="270" t="s">
        <v>3202</v>
      </c>
      <c r="M297" s="46"/>
    </row>
    <row r="298" spans="1:13" s="3" customFormat="1" ht="13.5" thickBot="1">
      <c r="A298" s="46"/>
      <c r="B298" s="63"/>
      <c r="C298" s="7"/>
      <c r="D298" s="20"/>
      <c r="E298" s="9"/>
      <c r="F298" s="274"/>
      <c r="G298" s="46"/>
      <c r="H298" s="26" t="s">
        <v>637</v>
      </c>
      <c r="I298" s="7" t="s">
        <v>861</v>
      </c>
      <c r="J298" s="8" t="s">
        <v>3197</v>
      </c>
      <c r="K298" s="9" t="s">
        <v>3208</v>
      </c>
      <c r="L298" s="270" t="s">
        <v>3203</v>
      </c>
      <c r="M298" s="46"/>
    </row>
    <row r="299" spans="1:13" s="3" customFormat="1" ht="13.5" hidden="1" thickBot="1">
      <c r="A299" s="46"/>
      <c r="B299" s="63"/>
      <c r="C299" s="7"/>
      <c r="D299" s="20"/>
      <c r="E299" s="9"/>
      <c r="F299" s="274"/>
      <c r="G299" s="46"/>
      <c r="H299" s="26"/>
      <c r="I299" s="7"/>
      <c r="J299" s="8"/>
      <c r="K299" s="9"/>
      <c r="L299" s="270"/>
      <c r="M299" s="46"/>
    </row>
    <row r="300" spans="1:13" s="3" customFormat="1" ht="13.5" hidden="1" thickBot="1">
      <c r="A300" s="46"/>
      <c r="B300" s="63"/>
      <c r="C300" s="7"/>
      <c r="D300" s="20"/>
      <c r="E300" s="9"/>
      <c r="F300" s="274"/>
      <c r="G300" s="46"/>
      <c r="H300" s="26"/>
      <c r="I300" s="7"/>
      <c r="J300" s="8"/>
      <c r="K300" s="9"/>
      <c r="L300" s="270"/>
      <c r="M300" s="478"/>
    </row>
    <row r="301" spans="1:13" s="3" customFormat="1" ht="13.5" hidden="1" thickBot="1">
      <c r="A301" s="46"/>
      <c r="B301" s="63"/>
      <c r="C301" s="7"/>
      <c r="D301" s="20"/>
      <c r="E301" s="9"/>
      <c r="F301" s="274"/>
      <c r="G301" s="46"/>
      <c r="H301" s="26"/>
      <c r="I301" s="7"/>
      <c r="J301" s="8"/>
      <c r="K301" s="9"/>
      <c r="L301" s="270"/>
      <c r="M301" s="478"/>
    </row>
    <row r="302" spans="1:13" s="3" customFormat="1" ht="13.5" hidden="1" thickBot="1">
      <c r="A302" s="46"/>
      <c r="B302" s="63"/>
      <c r="C302" s="7"/>
      <c r="D302" s="20"/>
      <c r="E302" s="9"/>
      <c r="F302" s="232"/>
      <c r="G302" s="46"/>
      <c r="H302" s="26"/>
      <c r="I302" s="7"/>
      <c r="J302" s="8"/>
      <c r="K302" s="9"/>
      <c r="L302" s="237"/>
      <c r="M302" s="478"/>
    </row>
    <row r="303" spans="1:13" s="3" customFormat="1" ht="13.5" hidden="1" thickBot="1">
      <c r="A303" s="46"/>
      <c r="B303" s="63"/>
      <c r="C303" s="7"/>
      <c r="D303" s="20"/>
      <c r="E303" s="9"/>
      <c r="F303" s="232"/>
      <c r="G303" s="46"/>
      <c r="H303" s="26"/>
      <c r="I303" s="7"/>
      <c r="J303" s="8"/>
      <c r="K303" s="9"/>
      <c r="L303" s="237"/>
      <c r="M303" s="478"/>
    </row>
    <row r="304" spans="1:13" s="3" customFormat="1" ht="13.5" hidden="1" thickBot="1">
      <c r="A304" s="46"/>
      <c r="B304" s="63"/>
      <c r="C304" s="7"/>
      <c r="D304" s="20"/>
      <c r="E304" s="9"/>
      <c r="F304" s="232"/>
      <c r="G304" s="46"/>
      <c r="H304" s="26"/>
      <c r="I304" s="7"/>
      <c r="J304" s="8"/>
      <c r="K304" s="9"/>
      <c r="L304" s="237"/>
      <c r="M304" s="478"/>
    </row>
    <row r="305" spans="1:13" s="3" customFormat="1" ht="13.5" hidden="1" thickBot="1">
      <c r="A305" s="46"/>
      <c r="B305" s="63"/>
      <c r="C305" s="7"/>
      <c r="D305" s="20"/>
      <c r="E305" s="9"/>
      <c r="F305" s="232"/>
      <c r="G305" s="46"/>
      <c r="H305" s="26"/>
      <c r="I305" s="7"/>
      <c r="J305" s="8"/>
      <c r="K305" s="9"/>
      <c r="L305" s="237"/>
      <c r="M305" s="478"/>
    </row>
    <row r="306" spans="1:13" s="3" customFormat="1" ht="13.5" hidden="1" thickBot="1">
      <c r="A306" s="46"/>
      <c r="B306" s="63"/>
      <c r="C306" s="7"/>
      <c r="D306" s="20"/>
      <c r="E306" s="9"/>
      <c r="F306" s="232"/>
      <c r="G306" s="46"/>
      <c r="H306" s="26"/>
      <c r="I306" s="7"/>
      <c r="J306" s="8"/>
      <c r="K306" s="9"/>
      <c r="L306" s="237"/>
      <c r="M306" s="478"/>
    </row>
    <row r="307" spans="1:13" s="3" customFormat="1" ht="13.5" hidden="1" thickBot="1">
      <c r="A307" s="46"/>
      <c r="B307" s="63"/>
      <c r="C307" s="7"/>
      <c r="D307" s="21"/>
      <c r="E307" s="9"/>
      <c r="F307" s="232"/>
      <c r="G307" s="46"/>
      <c r="H307" s="26"/>
      <c r="I307" s="7"/>
      <c r="J307" s="7"/>
      <c r="K307" s="9"/>
      <c r="L307" s="237"/>
      <c r="M307" s="478"/>
    </row>
    <row r="308" spans="1:13" s="3" customFormat="1" ht="13.5" hidden="1" thickBot="1">
      <c r="A308" s="46"/>
      <c r="B308" s="63"/>
      <c r="C308" s="7"/>
      <c r="D308" s="21"/>
      <c r="E308" s="9"/>
      <c r="F308" s="232"/>
      <c r="G308" s="46"/>
      <c r="H308" s="26"/>
      <c r="I308" s="7"/>
      <c r="J308" s="7"/>
      <c r="K308" s="9"/>
      <c r="L308" s="237"/>
      <c r="M308" s="478"/>
    </row>
    <row r="309" spans="1:13" s="3" customFormat="1" ht="13.5" hidden="1" thickBot="1">
      <c r="A309" s="46"/>
      <c r="B309" s="63"/>
      <c r="C309" s="7"/>
      <c r="D309" s="21"/>
      <c r="E309" s="9"/>
      <c r="F309" s="232"/>
      <c r="G309" s="46"/>
      <c r="H309" s="26"/>
      <c r="I309" s="7"/>
      <c r="J309" s="7"/>
      <c r="K309" s="9"/>
      <c r="L309" s="237"/>
      <c r="M309" s="478"/>
    </row>
    <row r="310" spans="1:13" s="3" customFormat="1" ht="13.5" hidden="1" thickBot="1">
      <c r="A310" s="46"/>
      <c r="B310" s="63"/>
      <c r="C310" s="7"/>
      <c r="D310" s="21"/>
      <c r="E310" s="9"/>
      <c r="F310" s="232"/>
      <c r="G310" s="46"/>
      <c r="H310" s="26"/>
      <c r="I310" s="7"/>
      <c r="J310" s="7"/>
      <c r="K310" s="9"/>
      <c r="L310" s="237"/>
      <c r="M310" s="478"/>
    </row>
    <row r="311" spans="1:13" s="3" customFormat="1" ht="13.5" hidden="1" thickBot="1">
      <c r="A311" s="46"/>
      <c r="B311" s="63"/>
      <c r="C311" s="7"/>
      <c r="D311" s="21"/>
      <c r="E311" s="9"/>
      <c r="F311" s="232"/>
      <c r="G311" s="46"/>
      <c r="H311" s="26"/>
      <c r="I311" s="7"/>
      <c r="J311" s="7"/>
      <c r="K311" s="9"/>
      <c r="L311" s="237"/>
      <c r="M311" s="478"/>
    </row>
    <row r="312" spans="1:13" s="3" customFormat="1" ht="13.5" hidden="1" thickBot="1">
      <c r="A312" s="46"/>
      <c r="B312" s="65"/>
      <c r="C312" s="66"/>
      <c r="D312" s="67"/>
      <c r="E312" s="68"/>
      <c r="F312" s="233"/>
      <c r="G312" s="46"/>
      <c r="H312" s="28"/>
      <c r="I312" s="29"/>
      <c r="J312" s="29"/>
      <c r="K312" s="30"/>
      <c r="L312" s="238"/>
      <c r="M312" s="478"/>
    </row>
    <row r="313" spans="1:13" s="3" customFormat="1" ht="12.75" thickTop="1">
      <c r="A313" s="46"/>
      <c r="B313" s="70"/>
      <c r="C313" s="70"/>
      <c r="D313" s="70"/>
      <c r="E313" s="70"/>
      <c r="F313" s="70"/>
      <c r="G313" s="46"/>
      <c r="H313" s="48"/>
      <c r="I313" s="48"/>
      <c r="J313" s="48"/>
      <c r="K313" s="48"/>
      <c r="L313" s="48"/>
      <c r="M313" s="478"/>
    </row>
    <row r="314" spans="1:13" s="3" customFormat="1" ht="12.75" hidden="1" thickTop="1">
      <c r="B314" s="256"/>
      <c r="C314" s="256"/>
      <c r="D314" s="256"/>
      <c r="E314" s="256"/>
      <c r="F314" s="256"/>
      <c r="H314" s="48"/>
      <c r="I314" s="48"/>
      <c r="J314" s="48"/>
      <c r="K314" s="48"/>
      <c r="L314" s="48"/>
      <c r="M314" s="478"/>
    </row>
    <row r="315" spans="1:13" s="3" customFormat="1" ht="21" thickBot="1">
      <c r="B315" s="195" t="s">
        <v>2796</v>
      </c>
      <c r="C315" s="193"/>
      <c r="D315" s="193" t="s">
        <v>724</v>
      </c>
      <c r="E315" s="902" t="s">
        <v>2791</v>
      </c>
      <c r="F315" s="902"/>
      <c r="G315" s="46"/>
      <c r="H315" s="193" t="s">
        <v>2562</v>
      </c>
      <c r="I315" s="193"/>
      <c r="J315" s="193" t="s">
        <v>726</v>
      </c>
      <c r="K315" s="902" t="s">
        <v>2563</v>
      </c>
      <c r="L315" s="902"/>
      <c r="M315" s="478"/>
    </row>
    <row r="316" spans="1:13" s="3" customFormat="1" ht="13.5" thickTop="1" thickBot="1">
      <c r="B316" s="930" t="s">
        <v>906</v>
      </c>
      <c r="C316" s="931"/>
      <c r="D316" s="45"/>
      <c r="E316" s="45"/>
      <c r="F316" s="45"/>
      <c r="G316" s="46"/>
      <c r="H316" s="924" t="s">
        <v>2563</v>
      </c>
      <c r="I316" s="925"/>
      <c r="J316" s="45"/>
      <c r="K316" s="45"/>
      <c r="L316" s="45"/>
      <c r="M316" s="478"/>
    </row>
    <row r="317" spans="1:13" s="3" customFormat="1" ht="16.5" thickTop="1" thickBot="1">
      <c r="B317" s="932"/>
      <c r="C317" s="933"/>
      <c r="D317" s="58"/>
      <c r="E317" s="59" t="s">
        <v>647</v>
      </c>
      <c r="F317" s="60">
        <f>COUNTA(D319:D338)</f>
        <v>1</v>
      </c>
      <c r="G317" s="46"/>
      <c r="H317" s="926"/>
      <c r="I317" s="927"/>
      <c r="J317" s="32"/>
      <c r="K317" s="33" t="s">
        <v>647</v>
      </c>
      <c r="L317" s="34">
        <f>COUNTA(J319:J326)</f>
        <v>5</v>
      </c>
      <c r="M317" s="478"/>
    </row>
    <row r="318" spans="1:13" s="3" customFormat="1">
      <c r="B318" s="61" t="s">
        <v>628</v>
      </c>
      <c r="C318" s="4" t="s">
        <v>624</v>
      </c>
      <c r="D318" s="4" t="s">
        <v>625</v>
      </c>
      <c r="E318" s="4" t="s">
        <v>1588</v>
      </c>
      <c r="F318" s="62" t="s">
        <v>646</v>
      </c>
      <c r="G318" s="46"/>
      <c r="H318" s="24" t="s">
        <v>628</v>
      </c>
      <c r="I318" s="23" t="s">
        <v>624</v>
      </c>
      <c r="J318" s="4" t="s">
        <v>625</v>
      </c>
      <c r="K318" s="4" t="s">
        <v>1588</v>
      </c>
      <c r="L318" s="25" t="s">
        <v>646</v>
      </c>
      <c r="M318" s="478"/>
    </row>
    <row r="319" spans="1:13" s="3" customFormat="1">
      <c r="B319" s="97" t="s">
        <v>632</v>
      </c>
      <c r="C319" s="83" t="s">
        <v>744</v>
      </c>
      <c r="D319" s="84" t="s">
        <v>1085</v>
      </c>
      <c r="E319" s="85" t="s">
        <v>948</v>
      </c>
      <c r="F319" s="271" t="s">
        <v>3182</v>
      </c>
      <c r="G319" s="46"/>
      <c r="H319" s="100" t="s">
        <v>632</v>
      </c>
      <c r="I319" s="83" t="s">
        <v>740</v>
      </c>
      <c r="J319" s="84" t="s">
        <v>728</v>
      </c>
      <c r="K319" s="85" t="s">
        <v>631</v>
      </c>
      <c r="L319" s="267" t="s">
        <v>3177</v>
      </c>
      <c r="M319" s="478"/>
    </row>
    <row r="320" spans="1:13" s="3" customFormat="1">
      <c r="B320" s="98"/>
      <c r="C320" s="88"/>
      <c r="D320" s="89"/>
      <c r="E320" s="90"/>
      <c r="F320" s="272"/>
      <c r="G320" s="46"/>
      <c r="H320" s="102" t="s">
        <v>633</v>
      </c>
      <c r="I320" s="88" t="s">
        <v>742</v>
      </c>
      <c r="J320" s="89" t="s">
        <v>3176</v>
      </c>
      <c r="K320" s="90" t="s">
        <v>3178</v>
      </c>
      <c r="L320" s="268" t="s">
        <v>545</v>
      </c>
      <c r="M320" s="478"/>
    </row>
    <row r="321" spans="2:13" s="3" customFormat="1">
      <c r="B321" s="99"/>
      <c r="C321" s="93"/>
      <c r="D321" s="94"/>
      <c r="E321" s="95"/>
      <c r="F321" s="273"/>
      <c r="H321" s="104" t="s">
        <v>634</v>
      </c>
      <c r="I321" s="93" t="s">
        <v>861</v>
      </c>
      <c r="J321" s="94" t="s">
        <v>3060</v>
      </c>
      <c r="K321" s="95" t="s">
        <v>3065</v>
      </c>
      <c r="L321" s="269" t="s">
        <v>3179</v>
      </c>
      <c r="M321" s="478"/>
    </row>
    <row r="322" spans="2:13" s="3" customFormat="1">
      <c r="B322" s="63"/>
      <c r="C322" s="7"/>
      <c r="D322" s="8"/>
      <c r="E322" s="9"/>
      <c r="F322" s="274"/>
      <c r="H322" s="26" t="s">
        <v>635</v>
      </c>
      <c r="I322" s="7" t="s">
        <v>682</v>
      </c>
      <c r="J322" s="8" t="s">
        <v>695</v>
      </c>
      <c r="K322" s="9" t="s">
        <v>631</v>
      </c>
      <c r="L322" s="237" t="s">
        <v>3180</v>
      </c>
    </row>
    <row r="323" spans="2:13" s="3" customFormat="1" ht="13.5" thickBot="1">
      <c r="B323" s="65"/>
      <c r="C323" s="66"/>
      <c r="D323" s="352"/>
      <c r="E323" s="68"/>
      <c r="F323" s="505"/>
      <c r="H323" s="28" t="s">
        <v>636</v>
      </c>
      <c r="I323" s="29" t="s">
        <v>2979</v>
      </c>
      <c r="J323" s="81" t="s">
        <v>924</v>
      </c>
      <c r="K323" s="30" t="s">
        <v>631</v>
      </c>
      <c r="L323" s="238" t="s">
        <v>3181</v>
      </c>
    </row>
    <row r="324" spans="2:13" s="3" customFormat="1" ht="13.5" hidden="1" thickTop="1">
      <c r="B324" s="350"/>
      <c r="C324" s="338"/>
      <c r="D324" s="339"/>
      <c r="E324" s="340"/>
      <c r="F324" s="504"/>
      <c r="H324" s="353"/>
      <c r="I324" s="338"/>
      <c r="J324" s="343"/>
      <c r="K324" s="340"/>
      <c r="L324" s="354"/>
    </row>
    <row r="325" spans="2:13" s="3" customFormat="1" ht="13.5" hidden="1" thickBot="1">
      <c r="B325" s="63"/>
      <c r="C325" s="7"/>
      <c r="D325" s="20"/>
      <c r="E325" s="9"/>
      <c r="F325" s="274"/>
      <c r="H325" s="26"/>
      <c r="I325" s="7"/>
      <c r="J325" s="8"/>
      <c r="K325" s="9"/>
      <c r="L325" s="237"/>
    </row>
    <row r="326" spans="2:13" s="3" customFormat="1" ht="13.5" hidden="1" thickTop="1">
      <c r="B326" s="63"/>
      <c r="C326" s="7"/>
      <c r="D326" s="20"/>
      <c r="E326" s="9"/>
      <c r="F326" s="274"/>
      <c r="H326" s="48"/>
      <c r="I326" s="48"/>
      <c r="J326" s="48"/>
      <c r="K326" s="48"/>
      <c r="L326" s="48"/>
    </row>
    <row r="327" spans="2:13" s="3" customFormat="1" ht="21" hidden="1" thickBot="1">
      <c r="B327" s="63"/>
      <c r="C327" s="7"/>
      <c r="D327" s="20"/>
      <c r="E327" s="9"/>
      <c r="F327" s="274"/>
      <c r="G327" s="46"/>
      <c r="H327" s="193" t="s">
        <v>556</v>
      </c>
      <c r="I327" s="193"/>
      <c r="J327" s="193" t="s">
        <v>555</v>
      </c>
      <c r="K327" s="902" t="s">
        <v>558</v>
      </c>
      <c r="L327" s="902"/>
    </row>
    <row r="328" spans="2:13" s="3" customFormat="1" ht="14.25" hidden="1" thickTop="1" thickBot="1">
      <c r="B328" s="63"/>
      <c r="C328" s="7"/>
      <c r="D328" s="20"/>
      <c r="E328" s="9"/>
      <c r="F328" s="232"/>
      <c r="H328" s="924" t="s">
        <v>557</v>
      </c>
      <c r="I328" s="925"/>
      <c r="J328" s="45"/>
      <c r="K328" s="45"/>
      <c r="L328" s="45"/>
    </row>
    <row r="329" spans="2:13" s="3" customFormat="1" ht="16.5" hidden="1" thickTop="1" thickBot="1">
      <c r="B329" s="63"/>
      <c r="C329" s="7"/>
      <c r="D329" s="20"/>
      <c r="E329" s="9"/>
      <c r="F329" s="232"/>
      <c r="H329" s="926"/>
      <c r="I329" s="927"/>
      <c r="J329" s="32"/>
      <c r="K329" s="33" t="s">
        <v>647</v>
      </c>
      <c r="L329" s="34">
        <f>COUNTA(D319:D338)</f>
        <v>1</v>
      </c>
    </row>
    <row r="330" spans="2:13" s="3" customFormat="1" ht="12.75" hidden="1">
      <c r="B330" s="63"/>
      <c r="C330" s="7"/>
      <c r="D330" s="20"/>
      <c r="E330" s="9"/>
      <c r="F330" s="232"/>
      <c r="H330" s="24" t="s">
        <v>628</v>
      </c>
      <c r="I330" s="23" t="s">
        <v>624</v>
      </c>
      <c r="J330" s="4" t="s">
        <v>625</v>
      </c>
      <c r="K330" s="4" t="s">
        <v>1588</v>
      </c>
      <c r="L330" s="25" t="s">
        <v>646</v>
      </c>
    </row>
    <row r="331" spans="2:13" s="3" customFormat="1" ht="12.75" hidden="1">
      <c r="B331" s="63"/>
      <c r="C331" s="7"/>
      <c r="D331" s="20"/>
      <c r="E331" s="9"/>
      <c r="F331" s="232"/>
      <c r="H331" s="100"/>
      <c r="I331" s="83"/>
      <c r="J331" s="84"/>
      <c r="K331" s="85"/>
      <c r="L331" s="267"/>
    </row>
    <row r="332" spans="2:13" s="3" customFormat="1" ht="12.75" hidden="1">
      <c r="B332" s="63"/>
      <c r="C332" s="7"/>
      <c r="D332" s="20"/>
      <c r="E332" s="9"/>
      <c r="F332" s="232"/>
      <c r="H332" s="102"/>
      <c r="I332" s="88"/>
      <c r="J332" s="89"/>
      <c r="K332" s="90"/>
      <c r="L332" s="268"/>
    </row>
    <row r="333" spans="2:13" s="3" customFormat="1" ht="12.75" hidden="1">
      <c r="B333" s="63"/>
      <c r="C333" s="7"/>
      <c r="D333" s="21"/>
      <c r="E333" s="9"/>
      <c r="F333" s="232"/>
      <c r="H333" s="104"/>
      <c r="I333" s="93"/>
      <c r="J333" s="94"/>
      <c r="K333" s="95"/>
      <c r="L333" s="236"/>
    </row>
    <row r="334" spans="2:13" s="3" customFormat="1" ht="12.75" hidden="1">
      <c r="B334" s="63"/>
      <c r="C334" s="7"/>
      <c r="D334" s="21"/>
      <c r="E334" s="9"/>
      <c r="F334" s="232"/>
      <c r="H334" s="26"/>
      <c r="I334" s="7"/>
      <c r="J334" s="8"/>
      <c r="K334" s="9"/>
      <c r="L334" s="237"/>
    </row>
    <row r="335" spans="2:13" s="3" customFormat="1" ht="12.75" hidden="1">
      <c r="B335" s="63"/>
      <c r="C335" s="7"/>
      <c r="D335" s="21"/>
      <c r="E335" s="9"/>
      <c r="F335" s="232"/>
      <c r="H335" s="26"/>
      <c r="I335" s="7"/>
      <c r="J335" s="8"/>
      <c r="K335" s="9"/>
      <c r="L335" s="237"/>
    </row>
    <row r="336" spans="2:13" s="3" customFormat="1" ht="12.75" hidden="1">
      <c r="B336" s="63"/>
      <c r="C336" s="7"/>
      <c r="D336" s="21"/>
      <c r="E336" s="9"/>
      <c r="F336" s="232"/>
      <c r="H336" s="26"/>
      <c r="I336" s="7"/>
      <c r="J336" s="8"/>
      <c r="K336" s="9"/>
      <c r="L336" s="237"/>
    </row>
    <row r="337" spans="2:12" s="3" customFormat="1" ht="13.5" hidden="1" thickBot="1">
      <c r="B337" s="63"/>
      <c r="C337" s="7"/>
      <c r="D337" s="21"/>
      <c r="E337" s="9"/>
      <c r="F337" s="232"/>
      <c r="H337" s="26"/>
      <c r="I337" s="7"/>
      <c r="J337" s="8"/>
      <c r="K337" s="9"/>
      <c r="L337" s="237"/>
    </row>
    <row r="338" spans="2:12" s="3" customFormat="1" ht="14.25" hidden="1" thickTop="1" thickBot="1">
      <c r="B338" s="65"/>
      <c r="C338" s="66"/>
      <c r="D338" s="67"/>
      <c r="E338" s="68"/>
      <c r="F338" s="233"/>
      <c r="H338" s="48"/>
      <c r="I338" s="48"/>
      <c r="J338" s="48"/>
      <c r="K338" s="48"/>
      <c r="L338" s="48"/>
    </row>
    <row r="339" spans="2:12" s="3" customFormat="1" ht="12.75" hidden="1" thickTop="1">
      <c r="B339" s="70"/>
      <c r="C339" s="70"/>
      <c r="D339" s="70"/>
      <c r="E339" s="70"/>
      <c r="F339" s="70"/>
      <c r="G339" s="478"/>
      <c r="H339" s="48"/>
      <c r="I339" s="48"/>
      <c r="J339" s="48"/>
      <c r="K339" s="48"/>
      <c r="L339" s="48"/>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K327:L327"/>
    <mergeCell ref="H328:I329"/>
    <mergeCell ref="B265:C266"/>
    <mergeCell ref="H265:I266"/>
    <mergeCell ref="E289:F289"/>
    <mergeCell ref="K289:L289"/>
    <mergeCell ref="B290:C291"/>
    <mergeCell ref="H290:I291"/>
    <mergeCell ref="E315:F315"/>
    <mergeCell ref="K315:L315"/>
    <mergeCell ref="B316:C317"/>
    <mergeCell ref="B240:C241"/>
    <mergeCell ref="H240:I241"/>
    <mergeCell ref="H316:I317"/>
    <mergeCell ref="F264:I264"/>
    <mergeCell ref="B189:C189"/>
    <mergeCell ref="F189:I189"/>
    <mergeCell ref="F214:I214"/>
    <mergeCell ref="B215:C216"/>
    <mergeCell ref="H215:I216"/>
    <mergeCell ref="F239:I239"/>
    <mergeCell ref="K189:L189"/>
    <mergeCell ref="B190:C191"/>
    <mergeCell ref="H190:I191"/>
    <mergeCell ref="B214:C214"/>
    <mergeCell ref="B162:C163"/>
    <mergeCell ref="H162:I163"/>
    <mergeCell ref="K214:L214"/>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1"/>
  <sheetViews>
    <sheetView workbookViewId="0">
      <selection activeCell="L250" sqref="L250"/>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05" t="s">
        <v>3225</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40278</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f>SUM(F12,L12,F37,L37,F74,L74,F119,L119,F163,L163,F191,L191,F216,L216,F241,L241,F267,L267,F292,L292,F318,L318)</f>
        <v>266</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COUNTA(D14:D33)</f>
        <v>8</v>
      </c>
      <c r="G12" s="46"/>
      <c r="H12" s="926"/>
      <c r="I12" s="927"/>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682</v>
      </c>
      <c r="D14" s="84" t="s">
        <v>1110</v>
      </c>
      <c r="E14" s="85" t="s">
        <v>631</v>
      </c>
      <c r="F14" s="263" t="s">
        <v>9</v>
      </c>
      <c r="G14" s="46"/>
      <c r="H14" s="100" t="s">
        <v>632</v>
      </c>
      <c r="I14" s="83" t="s">
        <v>707</v>
      </c>
      <c r="J14" s="84" t="s">
        <v>1609</v>
      </c>
      <c r="K14" s="85" t="s">
        <v>631</v>
      </c>
      <c r="L14" s="267" t="s">
        <v>2838</v>
      </c>
      <c r="M14" s="46"/>
    </row>
    <row r="15" spans="1:13" s="3" customFormat="1">
      <c r="A15" s="46"/>
      <c r="B15" s="87" t="s">
        <v>633</v>
      </c>
      <c r="C15" s="88" t="s">
        <v>1193</v>
      </c>
      <c r="D15" s="89" t="s">
        <v>1207</v>
      </c>
      <c r="E15" s="90" t="s">
        <v>930</v>
      </c>
      <c r="F15" s="264" t="s">
        <v>3227</v>
      </c>
      <c r="G15" s="46"/>
      <c r="H15" s="102" t="s">
        <v>633</v>
      </c>
      <c r="I15" s="88" t="s">
        <v>192</v>
      </c>
      <c r="J15" s="89" t="s">
        <v>1303</v>
      </c>
      <c r="K15" s="90" t="s">
        <v>631</v>
      </c>
      <c r="L15" s="268" t="s">
        <v>3232</v>
      </c>
      <c r="M15" s="46"/>
    </row>
    <row r="16" spans="1:13" s="3" customFormat="1">
      <c r="A16" s="46"/>
      <c r="B16" s="92" t="s">
        <v>634</v>
      </c>
      <c r="C16" s="93" t="s">
        <v>1752</v>
      </c>
      <c r="D16" s="94" t="s">
        <v>1110</v>
      </c>
      <c r="E16" s="95" t="s">
        <v>3230</v>
      </c>
      <c r="F16" s="265" t="s">
        <v>12</v>
      </c>
      <c r="G16" s="46"/>
      <c r="H16" s="104" t="s">
        <v>634</v>
      </c>
      <c r="I16" s="93" t="s">
        <v>793</v>
      </c>
      <c r="J16" s="94" t="s">
        <v>794</v>
      </c>
      <c r="K16" s="95" t="s">
        <v>631</v>
      </c>
      <c r="L16" s="269" t="s">
        <v>3233</v>
      </c>
      <c r="M16" s="46"/>
    </row>
    <row r="17" spans="1:13" s="3" customFormat="1">
      <c r="A17" s="46"/>
      <c r="B17" s="188" t="s">
        <v>635</v>
      </c>
      <c r="C17" s="7" t="s">
        <v>1407</v>
      </c>
      <c r="D17" s="8" t="s">
        <v>2061</v>
      </c>
      <c r="E17" s="9" t="s">
        <v>631</v>
      </c>
      <c r="F17" s="266" t="s">
        <v>3228</v>
      </c>
      <c r="G17" s="46"/>
      <c r="H17" s="26" t="s">
        <v>635</v>
      </c>
      <c r="I17" s="7" t="s">
        <v>1117</v>
      </c>
      <c r="J17" s="8" t="s">
        <v>1564</v>
      </c>
      <c r="K17" s="9" t="s">
        <v>737</v>
      </c>
      <c r="L17" s="270" t="s">
        <v>3234</v>
      </c>
      <c r="M17" s="46"/>
    </row>
    <row r="18" spans="1:13" s="3" customFormat="1">
      <c r="A18" s="46"/>
      <c r="B18" s="188" t="s">
        <v>636</v>
      </c>
      <c r="C18" s="7" t="s">
        <v>969</v>
      </c>
      <c r="D18" s="8" t="s">
        <v>1614</v>
      </c>
      <c r="E18" s="9" t="s">
        <v>753</v>
      </c>
      <c r="F18" s="266" t="s">
        <v>2634</v>
      </c>
      <c r="G18" s="46"/>
      <c r="H18" s="26" t="s">
        <v>636</v>
      </c>
      <c r="I18" s="7" t="s">
        <v>1388</v>
      </c>
      <c r="J18" s="8" t="s">
        <v>1564</v>
      </c>
      <c r="K18" s="9" t="s">
        <v>737</v>
      </c>
      <c r="L18" s="270" t="s">
        <v>3235</v>
      </c>
      <c r="M18" s="46"/>
    </row>
    <row r="19" spans="1:13" s="3" customFormat="1">
      <c r="A19" s="46"/>
      <c r="B19" s="188" t="s">
        <v>637</v>
      </c>
      <c r="C19" s="7" t="s">
        <v>830</v>
      </c>
      <c r="D19" s="8" t="s">
        <v>965</v>
      </c>
      <c r="E19" s="9" t="s">
        <v>631</v>
      </c>
      <c r="F19" s="266" t="s">
        <v>2315</v>
      </c>
      <c r="G19" s="46"/>
      <c r="H19" s="26" t="s">
        <v>637</v>
      </c>
      <c r="I19" s="7" t="s">
        <v>673</v>
      </c>
      <c r="J19" s="8" t="s">
        <v>3231</v>
      </c>
      <c r="K19" s="9" t="s">
        <v>631</v>
      </c>
      <c r="L19" s="270" t="s">
        <v>3236</v>
      </c>
      <c r="M19" s="46"/>
    </row>
    <row r="20" spans="1:13" s="3" customFormat="1">
      <c r="A20" s="46"/>
      <c r="B20" s="188" t="s">
        <v>638</v>
      </c>
      <c r="C20" s="7" t="s">
        <v>1465</v>
      </c>
      <c r="D20" s="8" t="s">
        <v>3226</v>
      </c>
      <c r="E20" s="9" t="s">
        <v>668</v>
      </c>
      <c r="F20" s="266" t="s">
        <v>2635</v>
      </c>
      <c r="G20" s="46"/>
      <c r="H20" s="26" t="s">
        <v>638</v>
      </c>
      <c r="I20" s="7" t="s">
        <v>673</v>
      </c>
      <c r="J20" s="8" t="s">
        <v>1514</v>
      </c>
      <c r="K20" s="9" t="s">
        <v>631</v>
      </c>
      <c r="L20" s="270" t="s">
        <v>2391</v>
      </c>
      <c r="M20" s="46"/>
    </row>
    <row r="21" spans="1:13" s="3" customFormat="1" ht="12.75" thickBot="1">
      <c r="A21" s="46"/>
      <c r="B21" s="188" t="s">
        <v>639</v>
      </c>
      <c r="C21" s="7" t="s">
        <v>1104</v>
      </c>
      <c r="D21" s="8" t="s">
        <v>2382</v>
      </c>
      <c r="E21" s="9" t="s">
        <v>631</v>
      </c>
      <c r="F21" s="266" t="s">
        <v>3229</v>
      </c>
      <c r="G21" s="46"/>
      <c r="H21" s="26"/>
      <c r="I21" s="7"/>
      <c r="J21" s="8"/>
      <c r="K21" s="9"/>
      <c r="L21" s="270"/>
      <c r="M21" s="46"/>
    </row>
    <row r="22" spans="1:13" s="3" customFormat="1" ht="12.75" hidden="1">
      <c r="A22" s="46"/>
      <c r="B22" s="188"/>
      <c r="C22" s="7"/>
      <c r="D22" s="20"/>
      <c r="E22" s="9"/>
      <c r="F22" s="266"/>
      <c r="G22" s="46"/>
      <c r="H22" s="26"/>
      <c r="I22" s="7"/>
      <c r="J22" s="8"/>
      <c r="K22" s="9"/>
      <c r="L22" s="270"/>
      <c r="M22" s="46"/>
    </row>
    <row r="23" spans="1:13" s="3" customFormat="1" ht="12.75" hidden="1">
      <c r="A23" s="46"/>
      <c r="B23" s="6"/>
      <c r="C23" s="7"/>
      <c r="D23" s="20"/>
      <c r="E23" s="9"/>
      <c r="F23" s="266"/>
      <c r="G23" s="46"/>
      <c r="H23" s="26"/>
      <c r="I23" s="7"/>
      <c r="J23" s="8"/>
      <c r="K23" s="9"/>
      <c r="L23" s="270"/>
      <c r="M23" s="46"/>
    </row>
    <row r="24" spans="1:13" s="3" customFormat="1" ht="12.75" hidden="1">
      <c r="A24" s="46"/>
      <c r="B24" s="6"/>
      <c r="C24" s="7"/>
      <c r="D24" s="20"/>
      <c r="E24" s="9"/>
      <c r="F24" s="266"/>
      <c r="G24" s="46"/>
      <c r="H24" s="26"/>
      <c r="I24" s="7"/>
      <c r="J24" s="8"/>
      <c r="K24" s="9"/>
      <c r="L24" s="270"/>
      <c r="M24" s="46"/>
    </row>
    <row r="25" spans="1:13" s="3" customFormat="1" ht="12.75" hidden="1">
      <c r="A25" s="46"/>
      <c r="B25" s="6"/>
      <c r="C25" s="7"/>
      <c r="D25" s="20"/>
      <c r="E25" s="9"/>
      <c r="F25" s="266"/>
      <c r="G25" s="46"/>
      <c r="H25" s="26"/>
      <c r="I25" s="7"/>
      <c r="J25" s="8"/>
      <c r="K25" s="9"/>
      <c r="L25" s="270"/>
      <c r="M25" s="46"/>
    </row>
    <row r="26" spans="1:13" s="3" customFormat="1" ht="12.75" hidden="1">
      <c r="A26" s="46"/>
      <c r="B26" s="6"/>
      <c r="C26" s="7"/>
      <c r="D26" s="20"/>
      <c r="E26" s="9"/>
      <c r="F26" s="266"/>
      <c r="G26" s="46"/>
      <c r="H26" s="26"/>
      <c r="I26" s="7"/>
      <c r="J26" s="8"/>
      <c r="K26" s="9"/>
      <c r="L26" s="270"/>
      <c r="M26" s="46"/>
    </row>
    <row r="27" spans="1:13" s="3" customFormat="1" ht="12.75" hidden="1">
      <c r="A27" s="46"/>
      <c r="B27" s="6"/>
      <c r="C27" s="7"/>
      <c r="D27" s="20"/>
      <c r="E27" s="9"/>
      <c r="F27" s="266"/>
      <c r="G27" s="46"/>
      <c r="H27" s="26"/>
      <c r="I27" s="7"/>
      <c r="J27" s="8"/>
      <c r="K27" s="9"/>
      <c r="L27" s="270"/>
      <c r="M27" s="46"/>
    </row>
    <row r="28" spans="1:13" s="3" customFormat="1" ht="12.75" hidden="1">
      <c r="A28" s="46"/>
      <c r="B28" s="6"/>
      <c r="C28" s="7"/>
      <c r="D28" s="21"/>
      <c r="E28" s="9"/>
      <c r="F28" s="266"/>
      <c r="G28" s="46"/>
      <c r="H28" s="26"/>
      <c r="I28" s="7"/>
      <c r="J28" s="7"/>
      <c r="K28" s="9"/>
      <c r="L28" s="270"/>
      <c r="M28" s="46"/>
    </row>
    <row r="29" spans="1:13" s="3" customFormat="1" ht="12.75" hidden="1">
      <c r="A29" s="46"/>
      <c r="B29" s="6"/>
      <c r="C29" s="7"/>
      <c r="D29" s="21"/>
      <c r="E29" s="9"/>
      <c r="F29" s="266"/>
      <c r="G29" s="46"/>
      <c r="H29" s="26"/>
      <c r="I29" s="7"/>
      <c r="J29" s="7"/>
      <c r="K29" s="9"/>
      <c r="L29" s="270"/>
      <c r="M29" s="46"/>
    </row>
    <row r="30" spans="1:13" s="3" customFormat="1" ht="12.75" hidden="1">
      <c r="A30" s="46"/>
      <c r="B30" s="6"/>
      <c r="C30" s="7"/>
      <c r="D30" s="21"/>
      <c r="E30" s="9"/>
      <c r="F30" s="266"/>
      <c r="G30" s="46"/>
      <c r="H30" s="26"/>
      <c r="I30" s="7"/>
      <c r="J30" s="7"/>
      <c r="K30" s="9"/>
      <c r="L30" s="270"/>
      <c r="M30" s="46"/>
    </row>
    <row r="31" spans="1:13" s="3" customFormat="1" ht="12.75" hidden="1">
      <c r="A31" s="46"/>
      <c r="B31" s="6"/>
      <c r="C31" s="7"/>
      <c r="D31" s="21"/>
      <c r="E31" s="9"/>
      <c r="F31" s="266"/>
      <c r="G31" s="46"/>
      <c r="H31" s="26"/>
      <c r="I31" s="7"/>
      <c r="J31" s="7"/>
      <c r="K31" s="9"/>
      <c r="L31" s="270"/>
      <c r="M31" s="46"/>
    </row>
    <row r="32" spans="1:13" s="3" customFormat="1" ht="12.75" hidden="1">
      <c r="A32" s="46"/>
      <c r="B32" s="6"/>
      <c r="C32" s="7"/>
      <c r="D32" s="21"/>
      <c r="E32" s="9"/>
      <c r="F32" s="266"/>
      <c r="G32" s="46"/>
      <c r="H32" s="26"/>
      <c r="I32" s="7"/>
      <c r="J32" s="7"/>
      <c r="K32" s="9"/>
      <c r="L32" s="270"/>
      <c r="M32" s="46"/>
    </row>
    <row r="33" spans="1:13" s="3" customFormat="1" ht="13.5" hidden="1" thickBot="1">
      <c r="A33" s="46"/>
      <c r="B33" s="19"/>
      <c r="C33" s="10"/>
      <c r="D33" s="22"/>
      <c r="E33" s="11"/>
      <c r="F33" s="358"/>
      <c r="G33" s="46"/>
      <c r="H33" s="26"/>
      <c r="I33" s="29"/>
      <c r="J33" s="29"/>
      <c r="K33" s="30"/>
      <c r="L33" s="359"/>
      <c r="M33" s="46"/>
    </row>
    <row r="34" spans="1:13" s="3" customFormat="1" ht="12.75" thickTop="1">
      <c r="A34" s="46"/>
      <c r="B34" s="47"/>
      <c r="C34" s="47"/>
      <c r="D34" s="47"/>
      <c r="E34" s="47"/>
      <c r="F34" s="47"/>
      <c r="G34" s="46"/>
      <c r="H34" s="48"/>
      <c r="I34" s="48"/>
      <c r="J34" s="48"/>
      <c r="K34" s="48"/>
      <c r="L34" s="48"/>
      <c r="M34" s="46"/>
    </row>
    <row r="35" spans="1:13" ht="21" thickBot="1">
      <c r="A35" s="35"/>
      <c r="B35" s="915" t="s">
        <v>768</v>
      </c>
      <c r="C35" s="915"/>
      <c r="D35" s="191"/>
      <c r="E35" s="193" t="s">
        <v>627</v>
      </c>
      <c r="F35" s="902" t="s">
        <v>1647</v>
      </c>
      <c r="G35" s="902"/>
      <c r="H35" s="902"/>
      <c r="I35" s="902"/>
      <c r="J35" s="35"/>
      <c r="K35" s="893" t="s">
        <v>627</v>
      </c>
      <c r="L35" s="893"/>
      <c r="M35" s="35"/>
    </row>
    <row r="36" spans="1:13" ht="13.5" thickTop="1" thickBot="1">
      <c r="A36" s="35"/>
      <c r="B36" s="920" t="s">
        <v>623</v>
      </c>
      <c r="C36" s="921"/>
      <c r="D36" s="43"/>
      <c r="E36" s="44"/>
      <c r="F36" s="44"/>
      <c r="G36" s="35"/>
      <c r="H36" s="924" t="s">
        <v>654</v>
      </c>
      <c r="I36" s="925"/>
      <c r="J36" s="45"/>
      <c r="K36" s="45"/>
      <c r="L36" s="45"/>
      <c r="M36" s="35"/>
    </row>
    <row r="37" spans="1:13" s="3" customFormat="1" ht="16.5" thickTop="1" thickBot="1">
      <c r="A37" s="46"/>
      <c r="B37" s="922"/>
      <c r="C37" s="923"/>
      <c r="D37" s="14"/>
      <c r="E37" s="12" t="s">
        <v>647</v>
      </c>
      <c r="F37" s="13">
        <f>COUNTA(D39:D70)</f>
        <v>23</v>
      </c>
      <c r="G37" s="46"/>
      <c r="H37" s="926"/>
      <c r="I37" s="927"/>
      <c r="J37" s="32"/>
      <c r="K37" s="33" t="s">
        <v>647</v>
      </c>
      <c r="L37" s="34">
        <f>COUNTA(J39:J70)</f>
        <v>28</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923</v>
      </c>
      <c r="D39" s="84" t="s">
        <v>922</v>
      </c>
      <c r="E39" s="85" t="s">
        <v>659</v>
      </c>
      <c r="F39" s="263" t="s">
        <v>39</v>
      </c>
      <c r="G39" s="46"/>
      <c r="H39" s="100" t="s">
        <v>632</v>
      </c>
      <c r="I39" s="83" t="s">
        <v>673</v>
      </c>
      <c r="J39" s="84" t="s">
        <v>216</v>
      </c>
      <c r="K39" s="85" t="s">
        <v>753</v>
      </c>
      <c r="L39" s="267" t="s">
        <v>380</v>
      </c>
      <c r="M39" s="46"/>
    </row>
    <row r="40" spans="1:13" s="3" customFormat="1">
      <c r="A40" s="46"/>
      <c r="B40" s="87" t="s">
        <v>633</v>
      </c>
      <c r="C40" s="88" t="s">
        <v>763</v>
      </c>
      <c r="D40" s="89" t="s">
        <v>685</v>
      </c>
      <c r="E40" s="90" t="s">
        <v>665</v>
      </c>
      <c r="F40" s="264" t="s">
        <v>94</v>
      </c>
      <c r="G40" s="46"/>
      <c r="H40" s="102" t="s">
        <v>633</v>
      </c>
      <c r="I40" s="88" t="s">
        <v>673</v>
      </c>
      <c r="J40" s="89" t="s">
        <v>3254</v>
      </c>
      <c r="K40" s="90" t="s">
        <v>753</v>
      </c>
      <c r="L40" s="268" t="s">
        <v>2057</v>
      </c>
      <c r="M40" s="46"/>
    </row>
    <row r="41" spans="1:13" s="3" customFormat="1">
      <c r="A41" s="46"/>
      <c r="B41" s="92" t="s">
        <v>634</v>
      </c>
      <c r="C41" s="93" t="s">
        <v>830</v>
      </c>
      <c r="D41" s="94" t="s">
        <v>807</v>
      </c>
      <c r="E41" s="95" t="s">
        <v>659</v>
      </c>
      <c r="F41" s="265" t="s">
        <v>3253</v>
      </c>
      <c r="G41" s="46"/>
      <c r="H41" s="104" t="s">
        <v>634</v>
      </c>
      <c r="I41" s="93" t="s">
        <v>1153</v>
      </c>
      <c r="J41" s="94" t="s">
        <v>1173</v>
      </c>
      <c r="K41" s="95" t="s">
        <v>931</v>
      </c>
      <c r="L41" s="269" t="s">
        <v>381</v>
      </c>
      <c r="M41" s="46"/>
    </row>
    <row r="42" spans="1:13" s="3" customFormat="1">
      <c r="A42" s="46"/>
      <c r="B42" s="6" t="s">
        <v>635</v>
      </c>
      <c r="C42" s="7" t="s">
        <v>2326</v>
      </c>
      <c r="D42" s="8" t="s">
        <v>3237</v>
      </c>
      <c r="E42" s="9" t="s">
        <v>671</v>
      </c>
      <c r="F42" s="266" t="s">
        <v>354</v>
      </c>
      <c r="G42" s="46"/>
      <c r="H42" s="26" t="s">
        <v>635</v>
      </c>
      <c r="I42" s="7" t="s">
        <v>1393</v>
      </c>
      <c r="J42" s="8" t="s">
        <v>1173</v>
      </c>
      <c r="K42" s="9" t="s">
        <v>931</v>
      </c>
      <c r="L42" s="270" t="s">
        <v>39</v>
      </c>
      <c r="M42" s="46"/>
    </row>
    <row r="43" spans="1:13" s="3" customFormat="1">
      <c r="A43" s="46"/>
      <c r="B43" s="6" t="s">
        <v>636</v>
      </c>
      <c r="C43" s="7" t="s">
        <v>1407</v>
      </c>
      <c r="D43" s="8" t="s">
        <v>3238</v>
      </c>
      <c r="E43" s="9" t="s">
        <v>671</v>
      </c>
      <c r="F43" s="266" t="s">
        <v>2391</v>
      </c>
      <c r="G43" s="46"/>
      <c r="H43" s="26" t="s">
        <v>636</v>
      </c>
      <c r="I43" s="7" t="s">
        <v>367</v>
      </c>
      <c r="J43" s="8" t="s">
        <v>3255</v>
      </c>
      <c r="K43" s="9" t="s">
        <v>753</v>
      </c>
      <c r="L43" s="270" t="s">
        <v>352</v>
      </c>
      <c r="M43" s="46"/>
    </row>
    <row r="44" spans="1:13" s="3" customFormat="1">
      <c r="A44" s="46"/>
      <c r="B44" s="6" t="s">
        <v>637</v>
      </c>
      <c r="C44" s="7" t="s">
        <v>1308</v>
      </c>
      <c r="D44" s="8" t="s">
        <v>3239</v>
      </c>
      <c r="E44" s="9" t="s">
        <v>753</v>
      </c>
      <c r="F44" s="266" t="s">
        <v>355</v>
      </c>
      <c r="G44" s="46"/>
      <c r="H44" s="26" t="s">
        <v>637</v>
      </c>
      <c r="I44" s="7" t="s">
        <v>742</v>
      </c>
      <c r="J44" s="8" t="s">
        <v>797</v>
      </c>
      <c r="K44" s="9" t="s">
        <v>631</v>
      </c>
      <c r="L44" s="270" t="s">
        <v>2391</v>
      </c>
      <c r="M44" s="46"/>
    </row>
    <row r="45" spans="1:13" s="3" customFormat="1">
      <c r="A45" s="46"/>
      <c r="B45" s="6" t="s">
        <v>638</v>
      </c>
      <c r="C45" s="7" t="s">
        <v>1495</v>
      </c>
      <c r="D45" s="8" t="s">
        <v>3442</v>
      </c>
      <c r="E45" s="9" t="s">
        <v>659</v>
      </c>
      <c r="F45" s="266" t="s">
        <v>369</v>
      </c>
      <c r="G45" s="46"/>
      <c r="H45" s="26" t="s">
        <v>638</v>
      </c>
      <c r="I45" s="7" t="s">
        <v>669</v>
      </c>
      <c r="J45" s="8" t="s">
        <v>1152</v>
      </c>
      <c r="K45" s="9" t="s">
        <v>671</v>
      </c>
      <c r="L45" s="270" t="s">
        <v>3260</v>
      </c>
      <c r="M45" s="46"/>
    </row>
    <row r="46" spans="1:13" s="3" customFormat="1">
      <c r="A46" s="46"/>
      <c r="B46" s="6" t="s">
        <v>639</v>
      </c>
      <c r="C46" s="7" t="s">
        <v>830</v>
      </c>
      <c r="D46" s="8" t="s">
        <v>3240</v>
      </c>
      <c r="E46" s="9" t="s">
        <v>753</v>
      </c>
      <c r="F46" s="266" t="s">
        <v>2362</v>
      </c>
      <c r="G46" s="46"/>
      <c r="H46" s="26" t="s">
        <v>639</v>
      </c>
      <c r="I46" s="7" t="s">
        <v>669</v>
      </c>
      <c r="J46" s="8" t="s">
        <v>795</v>
      </c>
      <c r="K46" s="9" t="s">
        <v>631</v>
      </c>
      <c r="L46" s="270" t="s">
        <v>355</v>
      </c>
      <c r="M46" s="46"/>
    </row>
    <row r="47" spans="1:13" s="3" customFormat="1">
      <c r="A47" s="46"/>
      <c r="B47" s="6" t="s">
        <v>640</v>
      </c>
      <c r="C47" s="7" t="s">
        <v>2646</v>
      </c>
      <c r="D47" s="8" t="s">
        <v>3241</v>
      </c>
      <c r="E47" s="9" t="s">
        <v>930</v>
      </c>
      <c r="F47" s="266" t="s">
        <v>44</v>
      </c>
      <c r="G47" s="46"/>
      <c r="H47" s="26" t="s">
        <v>640</v>
      </c>
      <c r="I47" s="7" t="s">
        <v>367</v>
      </c>
      <c r="J47" s="8" t="s">
        <v>3256</v>
      </c>
      <c r="K47" s="9" t="s">
        <v>671</v>
      </c>
      <c r="L47" s="270" t="s">
        <v>3261</v>
      </c>
      <c r="M47" s="46"/>
    </row>
    <row r="48" spans="1:13" s="3" customFormat="1">
      <c r="A48" s="46"/>
      <c r="B48" s="6" t="s">
        <v>641</v>
      </c>
      <c r="C48" s="7" t="s">
        <v>975</v>
      </c>
      <c r="D48" s="8" t="s">
        <v>1207</v>
      </c>
      <c r="E48" s="9" t="s">
        <v>930</v>
      </c>
      <c r="F48" s="266" t="s">
        <v>2395</v>
      </c>
      <c r="G48" s="46"/>
      <c r="H48" s="26" t="s">
        <v>641</v>
      </c>
      <c r="I48" s="7" t="s">
        <v>2637</v>
      </c>
      <c r="J48" s="8" t="s">
        <v>3056</v>
      </c>
      <c r="K48" s="9" t="s">
        <v>631</v>
      </c>
      <c r="L48" s="270" t="s">
        <v>369</v>
      </c>
      <c r="M48" s="46"/>
    </row>
    <row r="49" spans="1:13" s="3" customFormat="1">
      <c r="A49" s="46"/>
      <c r="B49" s="6" t="s">
        <v>642</v>
      </c>
      <c r="C49" s="7" t="s">
        <v>923</v>
      </c>
      <c r="D49" s="8" t="s">
        <v>3242</v>
      </c>
      <c r="E49" s="9" t="s">
        <v>753</v>
      </c>
      <c r="F49" s="266" t="s">
        <v>46</v>
      </c>
      <c r="G49" s="46"/>
      <c r="H49" s="26" t="s">
        <v>642</v>
      </c>
      <c r="I49" s="7" t="s">
        <v>669</v>
      </c>
      <c r="J49" s="8" t="s">
        <v>803</v>
      </c>
      <c r="K49" s="9" t="s">
        <v>663</v>
      </c>
      <c r="L49" s="270" t="s">
        <v>2362</v>
      </c>
      <c r="M49" s="46"/>
    </row>
    <row r="50" spans="1:13" s="3" customFormat="1">
      <c r="A50" s="46"/>
      <c r="B50" s="6" t="s">
        <v>643</v>
      </c>
      <c r="C50" s="7" t="s">
        <v>1358</v>
      </c>
      <c r="D50" s="8" t="s">
        <v>3443</v>
      </c>
      <c r="E50" s="9" t="s">
        <v>631</v>
      </c>
      <c r="F50" s="266" t="s">
        <v>2397</v>
      </c>
      <c r="G50" s="46"/>
      <c r="H50" s="26" t="s">
        <v>643</v>
      </c>
      <c r="I50" s="7" t="s">
        <v>1346</v>
      </c>
      <c r="J50" s="8" t="s">
        <v>1303</v>
      </c>
      <c r="K50" s="9" t="s">
        <v>631</v>
      </c>
      <c r="L50" s="270" t="s">
        <v>3262</v>
      </c>
      <c r="M50" s="46"/>
    </row>
    <row r="51" spans="1:13" s="3" customFormat="1">
      <c r="A51" s="46"/>
      <c r="B51" s="6" t="s">
        <v>644</v>
      </c>
      <c r="C51" s="7" t="s">
        <v>3243</v>
      </c>
      <c r="D51" s="8" t="s">
        <v>3244</v>
      </c>
      <c r="E51" s="9" t="s">
        <v>753</v>
      </c>
      <c r="F51" s="266" t="s">
        <v>359</v>
      </c>
      <c r="G51" s="46"/>
      <c r="H51" s="26" t="s">
        <v>644</v>
      </c>
      <c r="I51" s="7" t="s">
        <v>2637</v>
      </c>
      <c r="J51" s="8" t="s">
        <v>2638</v>
      </c>
      <c r="K51" s="9" t="s">
        <v>631</v>
      </c>
      <c r="L51" s="270" t="s">
        <v>44</v>
      </c>
      <c r="M51" s="46"/>
    </row>
    <row r="52" spans="1:13" s="3" customFormat="1">
      <c r="A52" s="46"/>
      <c r="B52" s="6" t="s">
        <v>645</v>
      </c>
      <c r="C52" s="7" t="s">
        <v>755</v>
      </c>
      <c r="D52" s="8" t="s">
        <v>3245</v>
      </c>
      <c r="E52" s="9" t="s">
        <v>2056</v>
      </c>
      <c r="F52" s="266" t="s">
        <v>361</v>
      </c>
      <c r="G52" s="46"/>
      <c r="H52" s="26" t="s">
        <v>645</v>
      </c>
      <c r="I52" s="7" t="s">
        <v>793</v>
      </c>
      <c r="J52" s="8" t="s">
        <v>3257</v>
      </c>
      <c r="K52" s="9" t="s">
        <v>659</v>
      </c>
      <c r="L52" s="270" t="s">
        <v>46</v>
      </c>
      <c r="M52" s="46"/>
    </row>
    <row r="53" spans="1:13" s="3" customFormat="1">
      <c r="A53" s="46"/>
      <c r="B53" s="6" t="s">
        <v>648</v>
      </c>
      <c r="C53" s="7" t="s">
        <v>2326</v>
      </c>
      <c r="D53" s="8" t="s">
        <v>3246</v>
      </c>
      <c r="E53" s="9" t="s">
        <v>2056</v>
      </c>
      <c r="F53" s="266" t="s">
        <v>2366</v>
      </c>
      <c r="G53" s="46"/>
      <c r="H53" s="26" t="s">
        <v>648</v>
      </c>
      <c r="I53" s="7" t="s">
        <v>731</v>
      </c>
      <c r="J53" s="8" t="s">
        <v>2636</v>
      </c>
      <c r="K53" s="9" t="s">
        <v>663</v>
      </c>
      <c r="L53" s="270" t="s">
        <v>372</v>
      </c>
      <c r="M53" s="46"/>
    </row>
    <row r="54" spans="1:13" s="3" customFormat="1">
      <c r="A54" s="46"/>
      <c r="B54" s="6" t="s">
        <v>649</v>
      </c>
      <c r="C54" s="7" t="s">
        <v>629</v>
      </c>
      <c r="D54" s="8" t="s">
        <v>2061</v>
      </c>
      <c r="E54" s="9" t="s">
        <v>663</v>
      </c>
      <c r="F54" s="266" t="s">
        <v>1736</v>
      </c>
      <c r="G54" s="46"/>
      <c r="H54" s="26" t="s">
        <v>649</v>
      </c>
      <c r="I54" s="7" t="s">
        <v>844</v>
      </c>
      <c r="J54" s="8" t="s">
        <v>2570</v>
      </c>
      <c r="K54" s="9" t="s">
        <v>2849</v>
      </c>
      <c r="L54" s="270" t="s">
        <v>2366</v>
      </c>
      <c r="M54" s="46"/>
    </row>
    <row r="55" spans="1:13" s="3" customFormat="1">
      <c r="A55" s="46"/>
      <c r="B55" s="6" t="s">
        <v>650</v>
      </c>
      <c r="C55" s="7" t="s">
        <v>1260</v>
      </c>
      <c r="D55" s="8" t="s">
        <v>3247</v>
      </c>
      <c r="E55" s="9" t="s">
        <v>659</v>
      </c>
      <c r="F55" s="266" t="s">
        <v>362</v>
      </c>
      <c r="G55" s="46"/>
      <c r="H55" s="26" t="s">
        <v>650</v>
      </c>
      <c r="I55" s="7" t="s">
        <v>673</v>
      </c>
      <c r="J55" s="8" t="s">
        <v>3258</v>
      </c>
      <c r="K55" s="9" t="s">
        <v>753</v>
      </c>
      <c r="L55" s="270" t="s">
        <v>1736</v>
      </c>
      <c r="M55" s="46"/>
    </row>
    <row r="56" spans="1:13" s="3" customFormat="1">
      <c r="A56" s="46"/>
      <c r="B56" s="6" t="s">
        <v>651</v>
      </c>
      <c r="C56" s="7" t="s">
        <v>1311</v>
      </c>
      <c r="D56" s="8" t="s">
        <v>3248</v>
      </c>
      <c r="E56" s="9" t="s">
        <v>1675</v>
      </c>
      <c r="F56" s="266" t="s">
        <v>2344</v>
      </c>
      <c r="G56" s="46"/>
      <c r="H56" s="26" t="s">
        <v>651</v>
      </c>
      <c r="I56" s="7" t="s">
        <v>711</v>
      </c>
      <c r="J56" s="8" t="s">
        <v>1564</v>
      </c>
      <c r="K56" s="9" t="s">
        <v>631</v>
      </c>
      <c r="L56" s="270" t="s">
        <v>2342</v>
      </c>
      <c r="M56" s="46"/>
    </row>
    <row r="57" spans="1:13" s="3" customFormat="1">
      <c r="A57" s="46"/>
      <c r="B57" s="6" t="s">
        <v>652</v>
      </c>
      <c r="C57" s="7" t="s">
        <v>677</v>
      </c>
      <c r="D57" s="8" t="s">
        <v>3249</v>
      </c>
      <c r="E57" s="9" t="s">
        <v>730</v>
      </c>
      <c r="F57" s="266" t="s">
        <v>2857</v>
      </c>
      <c r="G57" s="46"/>
      <c r="H57" s="26" t="s">
        <v>652</v>
      </c>
      <c r="I57" s="7" t="s">
        <v>1123</v>
      </c>
      <c r="J57" s="8" t="s">
        <v>23</v>
      </c>
      <c r="K57" s="9" t="s">
        <v>631</v>
      </c>
      <c r="L57" s="270" t="s">
        <v>364</v>
      </c>
      <c r="M57" s="46"/>
    </row>
    <row r="58" spans="1:13" s="3" customFormat="1">
      <c r="A58" s="46"/>
      <c r="B58" s="6" t="s">
        <v>653</v>
      </c>
      <c r="C58" s="7" t="s">
        <v>975</v>
      </c>
      <c r="D58" s="8" t="s">
        <v>1207</v>
      </c>
      <c r="E58" s="9" t="s">
        <v>631</v>
      </c>
      <c r="F58" s="226" t="s">
        <v>2647</v>
      </c>
      <c r="G58" s="46"/>
      <c r="H58" s="26" t="s">
        <v>653</v>
      </c>
      <c r="I58" s="7" t="s">
        <v>666</v>
      </c>
      <c r="J58" s="8" t="s">
        <v>2859</v>
      </c>
      <c r="K58" s="9" t="s">
        <v>631</v>
      </c>
      <c r="L58" s="237" t="s">
        <v>2344</v>
      </c>
      <c r="M58" s="46"/>
    </row>
    <row r="59" spans="1:13" s="3" customFormat="1">
      <c r="A59" s="46"/>
      <c r="B59" s="6" t="s">
        <v>901</v>
      </c>
      <c r="C59" s="7" t="s">
        <v>1155</v>
      </c>
      <c r="D59" s="8" t="s">
        <v>3250</v>
      </c>
      <c r="E59" s="9" t="s">
        <v>631</v>
      </c>
      <c r="F59" s="226" t="s">
        <v>1732</v>
      </c>
      <c r="G59" s="46"/>
      <c r="H59" s="26" t="s">
        <v>901</v>
      </c>
      <c r="I59" s="7" t="s">
        <v>593</v>
      </c>
      <c r="J59" s="8" t="s">
        <v>1513</v>
      </c>
      <c r="K59" s="9" t="s">
        <v>631</v>
      </c>
      <c r="L59" s="237" t="s">
        <v>3263</v>
      </c>
      <c r="M59" s="46"/>
    </row>
    <row r="60" spans="1:13" s="3" customFormat="1">
      <c r="A60" s="46"/>
      <c r="B60" s="6" t="s">
        <v>902</v>
      </c>
      <c r="C60" s="7" t="s">
        <v>1308</v>
      </c>
      <c r="D60" s="8" t="s">
        <v>3251</v>
      </c>
      <c r="E60" s="9" t="s">
        <v>753</v>
      </c>
      <c r="F60" s="226" t="s">
        <v>3054</v>
      </c>
      <c r="G60" s="46"/>
      <c r="H60" s="26" t="s">
        <v>902</v>
      </c>
      <c r="I60" s="7" t="s">
        <v>798</v>
      </c>
      <c r="J60" s="8" t="s">
        <v>1328</v>
      </c>
      <c r="K60" s="9" t="s">
        <v>631</v>
      </c>
      <c r="L60" s="237" t="s">
        <v>54</v>
      </c>
      <c r="M60" s="46"/>
    </row>
    <row r="61" spans="1:13" s="3" customFormat="1">
      <c r="A61" s="46"/>
      <c r="B61" s="6" t="s">
        <v>903</v>
      </c>
      <c r="C61" s="7" t="s">
        <v>1104</v>
      </c>
      <c r="D61" s="8" t="s">
        <v>3252</v>
      </c>
      <c r="E61" s="9" t="s">
        <v>883</v>
      </c>
      <c r="F61" s="226" t="s">
        <v>2062</v>
      </c>
      <c r="G61" s="46"/>
      <c r="H61" s="26" t="s">
        <v>903</v>
      </c>
      <c r="I61" s="7" t="s">
        <v>710</v>
      </c>
      <c r="J61" s="8" t="s">
        <v>3043</v>
      </c>
      <c r="K61" s="9" t="s">
        <v>802</v>
      </c>
      <c r="L61" s="237" t="s">
        <v>1732</v>
      </c>
      <c r="M61" s="46"/>
    </row>
    <row r="62" spans="1:13" s="3" customFormat="1">
      <c r="A62" s="46"/>
      <c r="B62" s="6"/>
      <c r="C62" s="7"/>
      <c r="D62" s="8"/>
      <c r="E62" s="9"/>
      <c r="F62" s="226"/>
      <c r="G62" s="46"/>
      <c r="H62" s="26" t="s">
        <v>904</v>
      </c>
      <c r="I62" s="7" t="s">
        <v>669</v>
      </c>
      <c r="J62" s="8" t="s">
        <v>792</v>
      </c>
      <c r="K62" s="9" t="s">
        <v>631</v>
      </c>
      <c r="L62" s="237" t="s">
        <v>3054</v>
      </c>
      <c r="M62" s="46"/>
    </row>
    <row r="63" spans="1:13" s="3" customFormat="1">
      <c r="A63" s="46"/>
      <c r="B63" s="6"/>
      <c r="C63" s="7"/>
      <c r="D63" s="8"/>
      <c r="E63" s="9"/>
      <c r="F63" s="226"/>
      <c r="G63" s="46"/>
      <c r="H63" s="26" t="s">
        <v>905</v>
      </c>
      <c r="I63" s="7" t="s">
        <v>798</v>
      </c>
      <c r="J63" s="8" t="s">
        <v>791</v>
      </c>
      <c r="K63" s="9" t="s">
        <v>631</v>
      </c>
      <c r="L63" s="237" t="s">
        <v>2062</v>
      </c>
      <c r="M63" s="46"/>
    </row>
    <row r="64" spans="1:13" s="3" customFormat="1">
      <c r="A64" s="46"/>
      <c r="B64" s="6"/>
      <c r="C64" s="7"/>
      <c r="D64" s="8"/>
      <c r="E64" s="9"/>
      <c r="F64" s="226"/>
      <c r="G64" s="46"/>
      <c r="H64" s="26" t="s">
        <v>1126</v>
      </c>
      <c r="I64" s="7" t="s">
        <v>785</v>
      </c>
      <c r="J64" s="8" t="s">
        <v>3259</v>
      </c>
      <c r="K64" s="9" t="s">
        <v>631</v>
      </c>
      <c r="L64" s="237" t="s">
        <v>374</v>
      </c>
      <c r="M64" s="46"/>
    </row>
    <row r="65" spans="1:13" s="3" customFormat="1">
      <c r="A65" s="46"/>
      <c r="B65" s="6"/>
      <c r="C65" s="7"/>
      <c r="D65" s="8"/>
      <c r="E65" s="9"/>
      <c r="F65" s="226"/>
      <c r="G65" s="46"/>
      <c r="H65" s="26" t="s">
        <v>1127</v>
      </c>
      <c r="I65" s="7" t="s">
        <v>669</v>
      </c>
      <c r="J65" s="8" t="s">
        <v>791</v>
      </c>
      <c r="K65" s="9" t="s">
        <v>631</v>
      </c>
      <c r="L65" s="237" t="s">
        <v>1733</v>
      </c>
      <c r="M65" s="46"/>
    </row>
    <row r="66" spans="1:13" s="3" customFormat="1" ht="12.75" thickBot="1">
      <c r="A66" s="46"/>
      <c r="B66" s="6"/>
      <c r="C66" s="7"/>
      <c r="D66" s="8"/>
      <c r="E66" s="9"/>
      <c r="F66" s="226"/>
      <c r="G66" s="46"/>
      <c r="H66" s="26" t="s">
        <v>1128</v>
      </c>
      <c r="I66" s="7" t="s">
        <v>711</v>
      </c>
      <c r="J66" s="8" t="s">
        <v>1609</v>
      </c>
      <c r="K66" s="9" t="s">
        <v>631</v>
      </c>
      <c r="L66" s="237" t="s">
        <v>1734</v>
      </c>
      <c r="M66" s="46"/>
    </row>
    <row r="67" spans="1:13" s="3" customFormat="1" hidden="1">
      <c r="A67" s="46"/>
      <c r="B67" s="6"/>
      <c r="C67" s="7"/>
      <c r="D67" s="8"/>
      <c r="E67" s="9"/>
      <c r="F67" s="226"/>
      <c r="G67" s="46"/>
      <c r="H67" s="26"/>
      <c r="I67" s="7"/>
      <c r="J67" s="8"/>
      <c r="K67" s="9"/>
      <c r="L67" s="237"/>
      <c r="M67" s="46"/>
    </row>
    <row r="68" spans="1:13" s="3" customFormat="1" hidden="1">
      <c r="A68" s="46"/>
      <c r="B68" s="6"/>
      <c r="C68" s="7"/>
      <c r="D68" s="8"/>
      <c r="E68" s="9"/>
      <c r="F68" s="226"/>
      <c r="G68" s="46"/>
      <c r="H68" s="26"/>
      <c r="I68" s="7"/>
      <c r="J68" s="7"/>
      <c r="K68" s="9"/>
      <c r="L68" s="237"/>
      <c r="M68" s="46"/>
    </row>
    <row r="69" spans="1:13" s="3" customFormat="1" hidden="1">
      <c r="A69" s="46"/>
      <c r="B69" s="6"/>
      <c r="C69" s="7"/>
      <c r="D69" s="8"/>
      <c r="E69" s="9"/>
      <c r="F69" s="226"/>
      <c r="G69" s="46"/>
      <c r="H69" s="26"/>
      <c r="I69" s="7"/>
      <c r="J69" s="7"/>
      <c r="K69" s="9"/>
      <c r="L69" s="237"/>
      <c r="M69" s="46"/>
    </row>
    <row r="70" spans="1:13" s="3" customFormat="1" ht="12.75" hidden="1" thickBot="1">
      <c r="A70" s="46"/>
      <c r="B70" s="19"/>
      <c r="C70" s="10"/>
      <c r="D70" s="189"/>
      <c r="E70" s="11"/>
      <c r="F70" s="227"/>
      <c r="G70" s="46"/>
      <c r="H70" s="240"/>
      <c r="I70" s="52"/>
      <c r="J70" s="52"/>
      <c r="K70" s="54"/>
      <c r="L70" s="239"/>
      <c r="M70" s="46"/>
    </row>
    <row r="71" spans="1:13" s="3" customFormat="1" ht="12.75" thickTop="1">
      <c r="A71" s="215"/>
      <c r="B71" s="47"/>
      <c r="C71" s="47"/>
      <c r="D71" s="47"/>
      <c r="E71" s="47"/>
      <c r="F71" s="47"/>
      <c r="G71" s="215"/>
      <c r="H71" s="48"/>
      <c r="I71" s="48"/>
      <c r="J71" s="48"/>
      <c r="K71" s="48"/>
      <c r="L71" s="48"/>
      <c r="M71" s="215"/>
    </row>
    <row r="72" spans="1:13" ht="21" thickBot="1">
      <c r="A72" s="35"/>
      <c r="B72" s="893" t="s">
        <v>769</v>
      </c>
      <c r="C72" s="893"/>
      <c r="D72" s="35"/>
      <c r="E72" s="193" t="s">
        <v>627</v>
      </c>
      <c r="F72" s="902" t="s">
        <v>1648</v>
      </c>
      <c r="G72" s="902"/>
      <c r="H72" s="902"/>
      <c r="I72" s="902"/>
      <c r="J72" s="35"/>
      <c r="K72" s="893" t="s">
        <v>713</v>
      </c>
      <c r="L72" s="893"/>
      <c r="M72" s="35"/>
    </row>
    <row r="73" spans="1:13" ht="13.5" thickTop="1" thickBot="1">
      <c r="A73" s="35"/>
      <c r="B73" s="894" t="s">
        <v>623</v>
      </c>
      <c r="C73" s="895"/>
      <c r="D73" s="43"/>
      <c r="E73" s="44"/>
      <c r="F73" s="44"/>
      <c r="G73" s="35"/>
      <c r="H73" s="898" t="s">
        <v>654</v>
      </c>
      <c r="I73" s="899"/>
      <c r="J73" s="45"/>
      <c r="K73" s="45"/>
      <c r="L73" s="45"/>
      <c r="M73" s="35"/>
    </row>
    <row r="74" spans="1:13" s="3" customFormat="1" ht="16.5" thickTop="1" thickBot="1">
      <c r="A74" s="46"/>
      <c r="B74" s="896"/>
      <c r="C74" s="897"/>
      <c r="D74" s="14"/>
      <c r="E74" s="12" t="s">
        <v>647</v>
      </c>
      <c r="F74" s="13">
        <f>COUNTA(D76:D115)</f>
        <v>13</v>
      </c>
      <c r="G74" s="46"/>
      <c r="H74" s="900"/>
      <c r="I74" s="901"/>
      <c r="J74" s="32"/>
      <c r="K74" s="33" t="s">
        <v>647</v>
      </c>
      <c r="L74" s="34">
        <f>COUNTA(J76:J115)</f>
        <v>20</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349</v>
      </c>
      <c r="D76" s="84" t="s">
        <v>3264</v>
      </c>
      <c r="E76" s="85" t="s">
        <v>753</v>
      </c>
      <c r="F76" s="263" t="s">
        <v>59</v>
      </c>
      <c r="G76" s="46"/>
      <c r="H76" s="100" t="s">
        <v>632</v>
      </c>
      <c r="I76" s="83" t="s">
        <v>984</v>
      </c>
      <c r="J76" s="84" t="s">
        <v>792</v>
      </c>
      <c r="K76" s="85" t="s">
        <v>671</v>
      </c>
      <c r="L76" s="267" t="s">
        <v>2656</v>
      </c>
      <c r="M76" s="46"/>
    </row>
    <row r="77" spans="1:13" s="3" customFormat="1">
      <c r="A77" s="46"/>
      <c r="B77" s="87" t="s">
        <v>633</v>
      </c>
      <c r="C77" s="88" t="s">
        <v>689</v>
      </c>
      <c r="D77" s="89" t="s">
        <v>3069</v>
      </c>
      <c r="E77" s="90" t="s">
        <v>753</v>
      </c>
      <c r="F77" s="264" t="s">
        <v>365</v>
      </c>
      <c r="G77" s="46"/>
      <c r="H77" s="102" t="s">
        <v>633</v>
      </c>
      <c r="I77" s="88" t="s">
        <v>1116</v>
      </c>
      <c r="J77" s="89" t="s">
        <v>792</v>
      </c>
      <c r="K77" s="90" t="s">
        <v>663</v>
      </c>
      <c r="L77" s="268" t="s">
        <v>443</v>
      </c>
      <c r="M77" s="46"/>
    </row>
    <row r="78" spans="1:13" s="3" customFormat="1">
      <c r="A78" s="46"/>
      <c r="B78" s="92" t="s">
        <v>634</v>
      </c>
      <c r="C78" s="93" t="s">
        <v>833</v>
      </c>
      <c r="D78" s="94" t="s">
        <v>3265</v>
      </c>
      <c r="E78" s="95" t="s">
        <v>2056</v>
      </c>
      <c r="F78" s="265" t="s">
        <v>381</v>
      </c>
      <c r="G78" s="46"/>
      <c r="H78" s="104" t="s">
        <v>634</v>
      </c>
      <c r="I78" s="93" t="s">
        <v>2410</v>
      </c>
      <c r="J78" s="94" t="s">
        <v>1173</v>
      </c>
      <c r="K78" s="95" t="s">
        <v>931</v>
      </c>
      <c r="L78" s="269" t="s">
        <v>445</v>
      </c>
      <c r="M78" s="46"/>
    </row>
    <row r="79" spans="1:13" s="3" customFormat="1">
      <c r="A79" s="46"/>
      <c r="B79" s="6" t="s">
        <v>635</v>
      </c>
      <c r="C79" s="7" t="s">
        <v>2319</v>
      </c>
      <c r="D79" s="8" t="s">
        <v>1740</v>
      </c>
      <c r="E79" s="9" t="s">
        <v>753</v>
      </c>
      <c r="F79" s="266" t="s">
        <v>366</v>
      </c>
      <c r="G79" s="46"/>
      <c r="H79" s="26" t="s">
        <v>635</v>
      </c>
      <c r="I79" s="7" t="s">
        <v>710</v>
      </c>
      <c r="J79" s="8" t="s">
        <v>1173</v>
      </c>
      <c r="K79" s="9" t="s">
        <v>931</v>
      </c>
      <c r="L79" s="270" t="s">
        <v>404</v>
      </c>
      <c r="M79" s="46"/>
    </row>
    <row r="80" spans="1:13" s="3" customFormat="1">
      <c r="A80" s="46"/>
      <c r="B80" s="6" t="s">
        <v>636</v>
      </c>
      <c r="C80" s="7" t="s">
        <v>1260</v>
      </c>
      <c r="D80" s="8" t="s">
        <v>2453</v>
      </c>
      <c r="E80" s="9" t="s">
        <v>671</v>
      </c>
      <c r="F80" s="266" t="s">
        <v>387</v>
      </c>
      <c r="G80" s="46"/>
      <c r="H80" s="26" t="s">
        <v>636</v>
      </c>
      <c r="I80" s="7" t="s">
        <v>785</v>
      </c>
      <c r="J80" s="8" t="s">
        <v>2923</v>
      </c>
      <c r="K80" s="9" t="s">
        <v>730</v>
      </c>
      <c r="L80" s="270" t="s">
        <v>446</v>
      </c>
      <c r="M80" s="46"/>
    </row>
    <row r="81" spans="1:13" s="3" customFormat="1">
      <c r="A81" s="46"/>
      <c r="B81" s="6" t="s">
        <v>637</v>
      </c>
      <c r="C81" s="7" t="s">
        <v>2646</v>
      </c>
      <c r="D81" s="8" t="s">
        <v>2802</v>
      </c>
      <c r="E81" s="9" t="s">
        <v>631</v>
      </c>
      <c r="F81" s="266" t="s">
        <v>2391</v>
      </c>
      <c r="G81" s="46"/>
      <c r="H81" s="26" t="s">
        <v>637</v>
      </c>
      <c r="I81" s="7" t="s">
        <v>666</v>
      </c>
      <c r="J81" s="8" t="s">
        <v>3055</v>
      </c>
      <c r="K81" s="9" t="s">
        <v>753</v>
      </c>
      <c r="L81" s="270" t="s">
        <v>449</v>
      </c>
      <c r="M81" s="46"/>
    </row>
    <row r="82" spans="1:13" s="3" customFormat="1">
      <c r="A82" s="46"/>
      <c r="B82" s="6" t="s">
        <v>638</v>
      </c>
      <c r="C82" s="7" t="s">
        <v>3444</v>
      </c>
      <c r="D82" s="8" t="s">
        <v>3266</v>
      </c>
      <c r="E82" s="9" t="s">
        <v>2056</v>
      </c>
      <c r="F82" s="266" t="s">
        <v>2362</v>
      </c>
      <c r="G82" s="46"/>
      <c r="H82" s="26" t="s">
        <v>638</v>
      </c>
      <c r="I82" s="7" t="s">
        <v>669</v>
      </c>
      <c r="J82" s="8" t="s">
        <v>2853</v>
      </c>
      <c r="K82" s="9" t="s">
        <v>753</v>
      </c>
      <c r="L82" s="270" t="s">
        <v>408</v>
      </c>
      <c r="M82" s="46"/>
    </row>
    <row r="83" spans="1:13" s="3" customFormat="1">
      <c r="A83" s="46"/>
      <c r="B83" s="6" t="s">
        <v>639</v>
      </c>
      <c r="C83" s="7" t="s">
        <v>1554</v>
      </c>
      <c r="D83" s="8" t="s">
        <v>3267</v>
      </c>
      <c r="E83" s="9" t="s">
        <v>631</v>
      </c>
      <c r="F83" s="266" t="s">
        <v>2366</v>
      </c>
      <c r="G83" s="46"/>
      <c r="H83" s="26" t="s">
        <v>639</v>
      </c>
      <c r="I83" s="7" t="s">
        <v>192</v>
      </c>
      <c r="J83" s="8" t="s">
        <v>4</v>
      </c>
      <c r="K83" s="9" t="s">
        <v>663</v>
      </c>
      <c r="L83" s="270" t="s">
        <v>411</v>
      </c>
      <c r="M83" s="46"/>
    </row>
    <row r="84" spans="1:13" s="3" customFormat="1">
      <c r="A84" s="46"/>
      <c r="B84" s="6" t="s">
        <v>640</v>
      </c>
      <c r="C84" s="7" t="s">
        <v>3268</v>
      </c>
      <c r="D84" s="8" t="s">
        <v>3269</v>
      </c>
      <c r="E84" s="9" t="s">
        <v>931</v>
      </c>
      <c r="F84" s="266" t="s">
        <v>1736</v>
      </c>
      <c r="G84" s="46"/>
      <c r="H84" s="26" t="s">
        <v>640</v>
      </c>
      <c r="I84" s="7" t="s">
        <v>742</v>
      </c>
      <c r="J84" s="8" t="s">
        <v>2897</v>
      </c>
      <c r="K84" s="9" t="s">
        <v>753</v>
      </c>
      <c r="L84" s="270" t="s">
        <v>417</v>
      </c>
      <c r="M84" s="46"/>
    </row>
    <row r="85" spans="1:13" s="3" customFormat="1">
      <c r="A85" s="46"/>
      <c r="B85" s="6" t="s">
        <v>641</v>
      </c>
      <c r="C85" s="7" t="s">
        <v>692</v>
      </c>
      <c r="D85" s="8" t="s">
        <v>686</v>
      </c>
      <c r="E85" s="9" t="s">
        <v>631</v>
      </c>
      <c r="F85" s="266" t="s">
        <v>69</v>
      </c>
      <c r="G85" s="46"/>
      <c r="H85" s="26" t="s">
        <v>641</v>
      </c>
      <c r="I85" s="7" t="s">
        <v>1116</v>
      </c>
      <c r="J85" s="8" t="s">
        <v>3273</v>
      </c>
      <c r="K85" s="9" t="s">
        <v>663</v>
      </c>
      <c r="L85" s="270" t="s">
        <v>418</v>
      </c>
      <c r="M85" s="46"/>
    </row>
    <row r="86" spans="1:13" s="3" customFormat="1">
      <c r="A86" s="46"/>
      <c r="B86" s="6" t="s">
        <v>642</v>
      </c>
      <c r="C86" s="7" t="s">
        <v>1259</v>
      </c>
      <c r="D86" s="8" t="s">
        <v>31</v>
      </c>
      <c r="E86" s="9" t="s">
        <v>931</v>
      </c>
      <c r="F86" s="266" t="s">
        <v>3272</v>
      </c>
      <c r="G86" s="46"/>
      <c r="H86" s="26" t="s">
        <v>642</v>
      </c>
      <c r="I86" s="7" t="s">
        <v>1507</v>
      </c>
      <c r="J86" s="8" t="s">
        <v>1183</v>
      </c>
      <c r="K86" s="9" t="s">
        <v>931</v>
      </c>
      <c r="L86" s="270" t="s">
        <v>462</v>
      </c>
      <c r="M86" s="46"/>
    </row>
    <row r="87" spans="1:13" s="3" customFormat="1">
      <c r="A87" s="46"/>
      <c r="B87" s="6" t="s">
        <v>643</v>
      </c>
      <c r="C87" s="7" t="s">
        <v>3270</v>
      </c>
      <c r="D87" s="8" t="s">
        <v>31</v>
      </c>
      <c r="E87" s="9" t="s">
        <v>931</v>
      </c>
      <c r="F87" s="266" t="s">
        <v>50</v>
      </c>
      <c r="G87" s="46"/>
      <c r="H87" s="26" t="s">
        <v>643</v>
      </c>
      <c r="I87" s="7" t="s">
        <v>2410</v>
      </c>
      <c r="J87" s="8" t="s">
        <v>1020</v>
      </c>
      <c r="K87" s="9" t="s">
        <v>931</v>
      </c>
      <c r="L87" s="270" t="s">
        <v>421</v>
      </c>
      <c r="M87" s="46"/>
    </row>
    <row r="88" spans="1:13" s="3" customFormat="1">
      <c r="A88" s="46"/>
      <c r="B88" s="6" t="s">
        <v>644</v>
      </c>
      <c r="C88" s="7" t="s">
        <v>1096</v>
      </c>
      <c r="D88" s="8" t="s">
        <v>3271</v>
      </c>
      <c r="E88" s="9" t="s">
        <v>1074</v>
      </c>
      <c r="F88" s="266" t="s">
        <v>51</v>
      </c>
      <c r="G88" s="46"/>
      <c r="H88" s="26" t="s">
        <v>644</v>
      </c>
      <c r="I88" s="7" t="s">
        <v>707</v>
      </c>
      <c r="J88" s="8" t="s">
        <v>344</v>
      </c>
      <c r="K88" s="9" t="s">
        <v>668</v>
      </c>
      <c r="L88" s="270" t="s">
        <v>1745</v>
      </c>
      <c r="M88" s="46"/>
    </row>
    <row r="89" spans="1:13" s="3" customFormat="1">
      <c r="A89" s="46"/>
      <c r="B89" s="6"/>
      <c r="C89" s="7"/>
      <c r="D89" s="8"/>
      <c r="E89" s="9"/>
      <c r="F89" s="266"/>
      <c r="G89" s="46"/>
      <c r="H89" s="26" t="s">
        <v>645</v>
      </c>
      <c r="I89" s="7" t="s">
        <v>669</v>
      </c>
      <c r="J89" s="8" t="s">
        <v>2852</v>
      </c>
      <c r="K89" s="9" t="s">
        <v>948</v>
      </c>
      <c r="L89" s="270" t="s">
        <v>471</v>
      </c>
      <c r="M89" s="46"/>
    </row>
    <row r="90" spans="1:13" s="3" customFormat="1">
      <c r="A90" s="46"/>
      <c r="B90" s="6"/>
      <c r="C90" s="7"/>
      <c r="D90" s="8"/>
      <c r="E90" s="9"/>
      <c r="F90" s="266"/>
      <c r="G90" s="46"/>
      <c r="H90" s="26" t="s">
        <v>648</v>
      </c>
      <c r="I90" s="7" t="s">
        <v>793</v>
      </c>
      <c r="J90" s="8" t="s">
        <v>2655</v>
      </c>
      <c r="K90" s="9" t="s">
        <v>631</v>
      </c>
      <c r="L90" s="270" t="s">
        <v>2697</v>
      </c>
      <c r="M90" s="46"/>
    </row>
    <row r="91" spans="1:13" s="3" customFormat="1">
      <c r="A91" s="46"/>
      <c r="B91" s="6"/>
      <c r="C91" s="7"/>
      <c r="D91" s="8"/>
      <c r="E91" s="9"/>
      <c r="F91" s="266"/>
      <c r="G91" s="46"/>
      <c r="H91" s="26" t="s">
        <v>649</v>
      </c>
      <c r="I91" s="7" t="s">
        <v>1509</v>
      </c>
      <c r="J91" s="8" t="s">
        <v>1773</v>
      </c>
      <c r="K91" s="9" t="s">
        <v>931</v>
      </c>
      <c r="L91" s="270" t="s">
        <v>215</v>
      </c>
      <c r="M91" s="46"/>
    </row>
    <row r="92" spans="1:13" s="3" customFormat="1">
      <c r="A92" s="46"/>
      <c r="B92" s="6"/>
      <c r="C92" s="7"/>
      <c r="D92" s="8"/>
      <c r="E92" s="9"/>
      <c r="F92" s="266"/>
      <c r="G92" s="46"/>
      <c r="H92" s="26" t="s">
        <v>650</v>
      </c>
      <c r="I92" s="7" t="s">
        <v>1772</v>
      </c>
      <c r="J92" s="8" t="s">
        <v>3274</v>
      </c>
      <c r="K92" s="9" t="s">
        <v>931</v>
      </c>
      <c r="L92" s="270" t="s">
        <v>431</v>
      </c>
      <c r="M92" s="46"/>
    </row>
    <row r="93" spans="1:13" s="3" customFormat="1">
      <c r="A93" s="46"/>
      <c r="B93" s="6"/>
      <c r="C93" s="7"/>
      <c r="D93" s="8"/>
      <c r="E93" s="9"/>
      <c r="F93" s="266"/>
      <c r="G93" s="46"/>
      <c r="H93" s="26" t="s">
        <v>651</v>
      </c>
      <c r="I93" s="7" t="s">
        <v>710</v>
      </c>
      <c r="J93" s="8" t="s">
        <v>1038</v>
      </c>
      <c r="K93" s="9" t="s">
        <v>931</v>
      </c>
      <c r="L93" s="270" t="s">
        <v>493</v>
      </c>
      <c r="M93" s="46"/>
    </row>
    <row r="94" spans="1:13" s="3" customFormat="1">
      <c r="A94" s="46"/>
      <c r="B94" s="6"/>
      <c r="C94" s="7"/>
      <c r="D94" s="8"/>
      <c r="E94" s="9"/>
      <c r="F94" s="266"/>
      <c r="G94" s="46"/>
      <c r="H94" s="26" t="s">
        <v>652</v>
      </c>
      <c r="I94" s="7" t="s">
        <v>1123</v>
      </c>
      <c r="J94" s="8" t="s">
        <v>1115</v>
      </c>
      <c r="K94" s="9" t="s">
        <v>631</v>
      </c>
      <c r="L94" s="270" t="s">
        <v>477</v>
      </c>
      <c r="M94" s="46"/>
    </row>
    <row r="95" spans="1:13" s="3" customFormat="1" ht="12.75" thickBot="1">
      <c r="A95" s="46"/>
      <c r="B95" s="6"/>
      <c r="C95" s="7"/>
      <c r="D95" s="8"/>
      <c r="E95" s="9"/>
      <c r="F95" s="266"/>
      <c r="G95" s="46"/>
      <c r="H95" s="26" t="s">
        <v>653</v>
      </c>
      <c r="I95" s="7" t="s">
        <v>666</v>
      </c>
      <c r="J95" s="8" t="s">
        <v>1717</v>
      </c>
      <c r="K95" s="9" t="s">
        <v>631</v>
      </c>
      <c r="L95" s="270" t="s">
        <v>432</v>
      </c>
      <c r="M95" s="46"/>
    </row>
    <row r="96" spans="1:13" s="3" customFormat="1" hidden="1">
      <c r="A96" s="46"/>
      <c r="B96" s="6"/>
      <c r="C96" s="7"/>
      <c r="D96" s="8"/>
      <c r="E96" s="9"/>
      <c r="F96" s="266"/>
      <c r="G96" s="46"/>
      <c r="H96" s="26"/>
      <c r="I96" s="7"/>
      <c r="J96" s="8"/>
      <c r="K96" s="9"/>
      <c r="L96" s="270"/>
      <c r="M96" s="46"/>
    </row>
    <row r="97" spans="1:13" s="3" customFormat="1" hidden="1">
      <c r="A97" s="46"/>
      <c r="B97" s="6"/>
      <c r="C97" s="7"/>
      <c r="D97" s="8"/>
      <c r="E97" s="9"/>
      <c r="F97" s="266"/>
      <c r="G97" s="46"/>
      <c r="H97" s="26"/>
      <c r="I97" s="7"/>
      <c r="J97" s="8"/>
      <c r="K97" s="9"/>
      <c r="L97" s="270"/>
      <c r="M97" s="46"/>
    </row>
    <row r="98" spans="1:13" s="3" customFormat="1" hidden="1">
      <c r="A98" s="46"/>
      <c r="B98" s="6"/>
      <c r="C98" s="7"/>
      <c r="D98" s="8"/>
      <c r="E98" s="9"/>
      <c r="F98" s="266"/>
      <c r="G98" s="46"/>
      <c r="H98" s="26"/>
      <c r="I98" s="7"/>
      <c r="J98" s="8"/>
      <c r="K98" s="9"/>
      <c r="L98" s="270"/>
      <c r="M98" s="46"/>
    </row>
    <row r="99" spans="1:13" s="3" customFormat="1" hidden="1">
      <c r="A99" s="46"/>
      <c r="B99" s="6"/>
      <c r="C99" s="7"/>
      <c r="D99" s="8"/>
      <c r="E99" s="9"/>
      <c r="F99" s="266"/>
      <c r="G99" s="46"/>
      <c r="H99" s="26"/>
      <c r="I99" s="7"/>
      <c r="J99" s="8"/>
      <c r="K99" s="9"/>
      <c r="L99" s="270"/>
      <c r="M99" s="46"/>
    </row>
    <row r="100" spans="1:13" s="3" customFormat="1" hidden="1">
      <c r="A100" s="46"/>
      <c r="B100" s="6"/>
      <c r="C100" s="7"/>
      <c r="D100" s="8"/>
      <c r="E100" s="9"/>
      <c r="F100" s="266"/>
      <c r="G100" s="46"/>
      <c r="H100" s="26"/>
      <c r="I100" s="7"/>
      <c r="J100" s="8"/>
      <c r="K100" s="9"/>
      <c r="L100" s="270"/>
      <c r="M100" s="46"/>
    </row>
    <row r="101" spans="1:13" s="3" customFormat="1" hidden="1">
      <c r="A101" s="46"/>
      <c r="B101" s="6"/>
      <c r="C101" s="7"/>
      <c r="D101" s="8"/>
      <c r="E101" s="9"/>
      <c r="F101" s="266"/>
      <c r="G101" s="46"/>
      <c r="H101" s="26"/>
      <c r="I101" s="7"/>
      <c r="J101" s="8"/>
      <c r="K101" s="9"/>
      <c r="L101" s="270"/>
      <c r="M101" s="46"/>
    </row>
    <row r="102" spans="1:13" s="3" customFormat="1" hidden="1">
      <c r="A102" s="46"/>
      <c r="B102" s="6"/>
      <c r="C102" s="7"/>
      <c r="D102" s="8"/>
      <c r="E102" s="9"/>
      <c r="F102" s="266"/>
      <c r="G102" s="46"/>
      <c r="H102" s="26"/>
      <c r="I102" s="7"/>
      <c r="J102" s="8"/>
      <c r="K102" s="9"/>
      <c r="L102" s="270"/>
      <c r="M102" s="46"/>
    </row>
    <row r="103" spans="1:13" s="3" customFormat="1" hidden="1">
      <c r="A103" s="46"/>
      <c r="B103" s="6"/>
      <c r="C103" s="7"/>
      <c r="D103" s="8"/>
      <c r="E103" s="9"/>
      <c r="F103" s="266"/>
      <c r="G103" s="46"/>
      <c r="H103" s="26"/>
      <c r="I103" s="7"/>
      <c r="J103" s="8"/>
      <c r="K103" s="9"/>
      <c r="L103" s="270"/>
      <c r="M103" s="46"/>
    </row>
    <row r="104" spans="1:13" s="3" customFormat="1" hidden="1">
      <c r="A104" s="46"/>
      <c r="B104" s="6"/>
      <c r="C104" s="7"/>
      <c r="D104" s="8"/>
      <c r="E104" s="9"/>
      <c r="F104" s="266"/>
      <c r="G104" s="46"/>
      <c r="H104" s="26"/>
      <c r="I104" s="7"/>
      <c r="J104" s="8"/>
      <c r="K104" s="9"/>
      <c r="L104" s="270"/>
      <c r="M104" s="46"/>
    </row>
    <row r="105" spans="1:13" s="3" customFormat="1" hidden="1">
      <c r="A105" s="46"/>
      <c r="B105" s="6"/>
      <c r="C105" s="7"/>
      <c r="D105" s="8"/>
      <c r="E105" s="9"/>
      <c r="F105" s="266"/>
      <c r="G105" s="46"/>
      <c r="H105" s="26"/>
      <c r="I105" s="7"/>
      <c r="J105" s="8"/>
      <c r="K105" s="9"/>
      <c r="L105" s="270"/>
      <c r="M105" s="46"/>
    </row>
    <row r="106" spans="1:13" s="3" customFormat="1" hidden="1">
      <c r="A106" s="46"/>
      <c r="B106" s="6"/>
      <c r="C106" s="7"/>
      <c r="D106" s="8"/>
      <c r="E106" s="9"/>
      <c r="F106" s="266"/>
      <c r="G106" s="46"/>
      <c r="H106" s="26"/>
      <c r="I106" s="7"/>
      <c r="J106" s="8"/>
      <c r="K106" s="9"/>
      <c r="L106" s="270"/>
      <c r="M106" s="46"/>
    </row>
    <row r="107" spans="1:13" s="3" customFormat="1" hidden="1">
      <c r="A107" s="46"/>
      <c r="B107" s="6"/>
      <c r="C107" s="7"/>
      <c r="D107" s="8"/>
      <c r="E107" s="9"/>
      <c r="F107" s="266"/>
      <c r="G107" s="46"/>
      <c r="H107" s="26"/>
      <c r="I107" s="7"/>
      <c r="J107" s="8"/>
      <c r="K107" s="9"/>
      <c r="L107" s="270"/>
      <c r="M107" s="46"/>
    </row>
    <row r="108" spans="1:13" s="3" customFormat="1" hidden="1">
      <c r="A108" s="46"/>
      <c r="B108" s="6"/>
      <c r="C108" s="7"/>
      <c r="D108" s="8"/>
      <c r="E108" s="9"/>
      <c r="F108" s="266"/>
      <c r="G108" s="46"/>
      <c r="H108" s="26"/>
      <c r="I108" s="7"/>
      <c r="J108" s="8"/>
      <c r="K108" s="9"/>
      <c r="L108" s="270"/>
      <c r="M108" s="46"/>
    </row>
    <row r="109" spans="1:13" s="3" customFormat="1" hidden="1">
      <c r="A109" s="46"/>
      <c r="B109" s="6"/>
      <c r="C109" s="7"/>
      <c r="D109" s="8"/>
      <c r="E109" s="9"/>
      <c r="F109" s="266"/>
      <c r="G109" s="46"/>
      <c r="H109" s="26"/>
      <c r="I109" s="7"/>
      <c r="J109" s="8"/>
      <c r="K109" s="9"/>
      <c r="L109" s="270"/>
      <c r="M109" s="46"/>
    </row>
    <row r="110" spans="1:13" s="3" customFormat="1" hidden="1">
      <c r="A110" s="46"/>
      <c r="B110" s="6"/>
      <c r="C110" s="7"/>
      <c r="D110" s="8"/>
      <c r="E110" s="9"/>
      <c r="F110" s="266"/>
      <c r="G110" s="46"/>
      <c r="H110" s="26"/>
      <c r="I110" s="7"/>
      <c r="J110" s="333"/>
      <c r="K110" s="9"/>
      <c r="L110" s="270"/>
      <c r="M110" s="46"/>
    </row>
    <row r="111" spans="1:13" s="3" customFormat="1" hidden="1">
      <c r="A111" s="46"/>
      <c r="B111" s="6"/>
      <c r="C111" s="7"/>
      <c r="D111" s="8"/>
      <c r="E111" s="9"/>
      <c r="F111" s="266"/>
      <c r="G111" s="46"/>
      <c r="H111" s="26"/>
      <c r="I111" s="7"/>
      <c r="J111" s="333"/>
      <c r="K111" s="9"/>
      <c r="L111" s="270"/>
      <c r="M111" s="46"/>
    </row>
    <row r="112" spans="1:13" s="3" customFormat="1" hidden="1">
      <c r="A112" s="46"/>
      <c r="B112" s="6"/>
      <c r="C112" s="7"/>
      <c r="D112" s="8"/>
      <c r="E112" s="9"/>
      <c r="F112" s="226"/>
      <c r="G112" s="46"/>
      <c r="H112" s="26"/>
      <c r="I112" s="7"/>
      <c r="J112" s="7"/>
      <c r="K112" s="9"/>
      <c r="L112" s="237"/>
      <c r="M112" s="46"/>
    </row>
    <row r="113" spans="1:13" s="3" customFormat="1" hidden="1">
      <c r="A113" s="46"/>
      <c r="B113" s="6"/>
      <c r="C113" s="7"/>
      <c r="D113" s="8"/>
      <c r="E113" s="9"/>
      <c r="F113" s="226"/>
      <c r="G113" s="46"/>
      <c r="H113" s="26"/>
      <c r="I113" s="7"/>
      <c r="J113" s="7"/>
      <c r="K113" s="9"/>
      <c r="L113" s="237"/>
      <c r="M113" s="46"/>
    </row>
    <row r="114" spans="1:13" s="3" customFormat="1" hidden="1">
      <c r="A114" s="46"/>
      <c r="B114" s="6"/>
      <c r="C114" s="7"/>
      <c r="D114" s="8"/>
      <c r="E114" s="9"/>
      <c r="F114" s="226"/>
      <c r="G114" s="46"/>
      <c r="H114" s="26"/>
      <c r="I114" s="7"/>
      <c r="J114" s="7"/>
      <c r="K114" s="9"/>
      <c r="L114" s="237"/>
      <c r="M114" s="46"/>
    </row>
    <row r="115" spans="1:13" s="3" customFormat="1" ht="13.5" hidden="1" thickBot="1">
      <c r="A115" s="46"/>
      <c r="B115" s="19"/>
      <c r="C115" s="10"/>
      <c r="D115" s="22"/>
      <c r="E115" s="11"/>
      <c r="F115" s="227"/>
      <c r="G115" s="46"/>
      <c r="H115" s="26"/>
      <c r="I115" s="29"/>
      <c r="J115" s="29"/>
      <c r="K115" s="30"/>
      <c r="L115" s="238"/>
      <c r="M115" s="46"/>
    </row>
    <row r="116" spans="1:13" s="3" customFormat="1" ht="12.75" thickTop="1">
      <c r="A116" s="46"/>
      <c r="B116" s="47"/>
      <c r="C116" s="47"/>
      <c r="D116" s="47"/>
      <c r="E116" s="47"/>
      <c r="F116" s="47"/>
      <c r="G116" s="46"/>
      <c r="H116" s="48"/>
      <c r="I116" s="48"/>
      <c r="J116" s="48"/>
      <c r="K116" s="48"/>
      <c r="L116" s="48"/>
      <c r="M116" s="46"/>
    </row>
    <row r="117" spans="1:13" ht="21" thickBot="1">
      <c r="A117" s="35"/>
      <c r="B117" s="893" t="s">
        <v>770</v>
      </c>
      <c r="C117" s="893"/>
      <c r="D117" s="35"/>
      <c r="E117" s="193" t="s">
        <v>713</v>
      </c>
      <c r="F117" s="902" t="s">
        <v>1649</v>
      </c>
      <c r="G117" s="902"/>
      <c r="H117" s="902"/>
      <c r="I117" s="902"/>
      <c r="J117" s="35"/>
      <c r="K117" s="893" t="s">
        <v>715</v>
      </c>
      <c r="L117" s="893"/>
      <c r="M117" s="35"/>
    </row>
    <row r="118" spans="1:13" ht="13.5" thickTop="1" thickBot="1">
      <c r="A118" s="35"/>
      <c r="B118" s="894" t="s">
        <v>623</v>
      </c>
      <c r="C118" s="895"/>
      <c r="D118" s="43"/>
      <c r="E118" s="44"/>
      <c r="F118" s="44"/>
      <c r="G118" s="35"/>
      <c r="H118" s="898" t="s">
        <v>654</v>
      </c>
      <c r="I118" s="899"/>
      <c r="J118" s="45"/>
      <c r="K118" s="45"/>
      <c r="L118" s="45"/>
      <c r="M118" s="35"/>
    </row>
    <row r="119" spans="1:13" s="3" customFormat="1" ht="16.5" thickTop="1" thickBot="1">
      <c r="A119" s="46"/>
      <c r="B119" s="896"/>
      <c r="C119" s="897"/>
      <c r="D119" s="14"/>
      <c r="E119" s="12" t="s">
        <v>647</v>
      </c>
      <c r="F119" s="13">
        <f>COUNTA(D121:D159)</f>
        <v>13</v>
      </c>
      <c r="G119" s="46"/>
      <c r="H119" s="900"/>
      <c r="I119" s="901"/>
      <c r="J119" s="32"/>
      <c r="K119" s="33" t="s">
        <v>647</v>
      </c>
      <c r="L119" s="34">
        <f>COUNTA(J121:J159)</f>
        <v>15</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761</v>
      </c>
      <c r="D121" s="84" t="s">
        <v>2058</v>
      </c>
      <c r="E121" s="85" t="s">
        <v>753</v>
      </c>
      <c r="F121" s="263" t="s">
        <v>3278</v>
      </c>
      <c r="G121" s="46"/>
      <c r="H121" s="100" t="s">
        <v>632</v>
      </c>
      <c r="I121" s="83" t="s">
        <v>963</v>
      </c>
      <c r="J121" s="84" t="s">
        <v>2507</v>
      </c>
      <c r="K121" s="85" t="s">
        <v>753</v>
      </c>
      <c r="L121" s="267" t="s">
        <v>409</v>
      </c>
      <c r="M121" s="46"/>
    </row>
    <row r="122" spans="1:13" s="3" customFormat="1">
      <c r="A122" s="46"/>
      <c r="B122" s="87" t="s">
        <v>633</v>
      </c>
      <c r="C122" s="88" t="s">
        <v>1311</v>
      </c>
      <c r="D122" s="89" t="s">
        <v>2298</v>
      </c>
      <c r="E122" s="90" t="s">
        <v>671</v>
      </c>
      <c r="F122" s="264" t="s">
        <v>2083</v>
      </c>
      <c r="G122" s="46"/>
      <c r="H122" s="102" t="s">
        <v>633</v>
      </c>
      <c r="I122" s="88" t="s">
        <v>1243</v>
      </c>
      <c r="J122" s="89" t="s">
        <v>1165</v>
      </c>
      <c r="K122" s="90" t="s">
        <v>931</v>
      </c>
      <c r="L122" s="268" t="s">
        <v>125</v>
      </c>
      <c r="M122" s="46"/>
    </row>
    <row r="123" spans="1:13" s="3" customFormat="1">
      <c r="A123" s="46"/>
      <c r="B123" s="92" t="s">
        <v>634</v>
      </c>
      <c r="C123" s="93" t="s">
        <v>655</v>
      </c>
      <c r="D123" s="94" t="s">
        <v>3275</v>
      </c>
      <c r="E123" s="95" t="s">
        <v>753</v>
      </c>
      <c r="F123" s="265" t="s">
        <v>55</v>
      </c>
      <c r="G123" s="46"/>
      <c r="H123" s="104" t="s">
        <v>634</v>
      </c>
      <c r="I123" s="93" t="s">
        <v>812</v>
      </c>
      <c r="J123" s="94" t="s">
        <v>860</v>
      </c>
      <c r="K123" s="95" t="s">
        <v>931</v>
      </c>
      <c r="L123" s="269" t="s">
        <v>417</v>
      </c>
      <c r="M123" s="46"/>
    </row>
    <row r="124" spans="1:13" s="3" customFormat="1">
      <c r="A124" s="46"/>
      <c r="B124" s="6" t="s">
        <v>635</v>
      </c>
      <c r="C124" s="7" t="s">
        <v>629</v>
      </c>
      <c r="D124" s="8" t="s">
        <v>2642</v>
      </c>
      <c r="E124" s="9" t="s">
        <v>753</v>
      </c>
      <c r="F124" s="266" t="s">
        <v>2656</v>
      </c>
      <c r="G124" s="46"/>
      <c r="H124" s="26" t="s">
        <v>635</v>
      </c>
      <c r="I124" s="7" t="s">
        <v>800</v>
      </c>
      <c r="J124" s="8" t="s">
        <v>1334</v>
      </c>
      <c r="K124" s="9" t="s">
        <v>665</v>
      </c>
      <c r="L124" s="270" t="s">
        <v>418</v>
      </c>
      <c r="M124" s="46"/>
    </row>
    <row r="125" spans="1:13" s="3" customFormat="1">
      <c r="A125" s="46"/>
      <c r="B125" s="6" t="s">
        <v>636</v>
      </c>
      <c r="C125" s="7" t="s">
        <v>920</v>
      </c>
      <c r="D125" s="8" t="s">
        <v>2861</v>
      </c>
      <c r="E125" s="9" t="s">
        <v>753</v>
      </c>
      <c r="F125" s="266" t="s">
        <v>442</v>
      </c>
      <c r="G125" s="46"/>
      <c r="H125" s="26" t="s">
        <v>636</v>
      </c>
      <c r="I125" s="7" t="s">
        <v>707</v>
      </c>
      <c r="J125" s="8" t="s">
        <v>2864</v>
      </c>
      <c r="K125" s="9" t="s">
        <v>671</v>
      </c>
      <c r="L125" s="270" t="s">
        <v>462</v>
      </c>
      <c r="M125" s="46"/>
    </row>
    <row r="126" spans="1:13" s="3" customFormat="1">
      <c r="A126" s="46"/>
      <c r="B126" s="6" t="s">
        <v>637</v>
      </c>
      <c r="C126" s="7" t="s">
        <v>1096</v>
      </c>
      <c r="D126" s="8" t="s">
        <v>1490</v>
      </c>
      <c r="E126" s="9" t="s">
        <v>671</v>
      </c>
      <c r="F126" s="266" t="s">
        <v>1757</v>
      </c>
      <c r="G126" s="46"/>
      <c r="H126" s="26" t="s">
        <v>637</v>
      </c>
      <c r="I126" s="7" t="s">
        <v>1422</v>
      </c>
      <c r="J126" s="8" t="s">
        <v>2869</v>
      </c>
      <c r="K126" s="9" t="s">
        <v>753</v>
      </c>
      <c r="L126" s="270" t="s">
        <v>131</v>
      </c>
      <c r="M126" s="46"/>
    </row>
    <row r="127" spans="1:13" s="3" customFormat="1">
      <c r="A127" s="46"/>
      <c r="B127" s="6" t="s">
        <v>638</v>
      </c>
      <c r="C127" s="7" t="s">
        <v>1358</v>
      </c>
      <c r="D127" s="8" t="s">
        <v>3068</v>
      </c>
      <c r="E127" s="9" t="s">
        <v>671</v>
      </c>
      <c r="F127" s="266" t="s">
        <v>468</v>
      </c>
      <c r="G127" s="46"/>
      <c r="H127" s="26" t="s">
        <v>638</v>
      </c>
      <c r="I127" s="7" t="s">
        <v>798</v>
      </c>
      <c r="J127" s="8" t="s">
        <v>2875</v>
      </c>
      <c r="K127" s="9" t="s">
        <v>753</v>
      </c>
      <c r="L127" s="270" t="s">
        <v>134</v>
      </c>
      <c r="M127" s="46"/>
    </row>
    <row r="128" spans="1:13" s="3" customFormat="1">
      <c r="A128" s="46"/>
      <c r="B128" s="6" t="s">
        <v>639</v>
      </c>
      <c r="C128" s="7" t="s">
        <v>629</v>
      </c>
      <c r="D128" s="8" t="s">
        <v>3276</v>
      </c>
      <c r="E128" s="54" t="s">
        <v>753</v>
      </c>
      <c r="F128" s="266" t="s">
        <v>449</v>
      </c>
      <c r="G128" s="46"/>
      <c r="H128" s="26" t="s">
        <v>639</v>
      </c>
      <c r="I128" s="7" t="s">
        <v>1422</v>
      </c>
      <c r="J128" s="8" t="s">
        <v>1183</v>
      </c>
      <c r="K128" s="9" t="s">
        <v>931</v>
      </c>
      <c r="L128" s="270" t="s">
        <v>3282</v>
      </c>
      <c r="M128" s="46"/>
    </row>
    <row r="129" spans="1:13" s="3" customFormat="1">
      <c r="A129" s="46"/>
      <c r="B129" s="6" t="s">
        <v>640</v>
      </c>
      <c r="C129" s="7" t="s">
        <v>698</v>
      </c>
      <c r="D129" s="8" t="s">
        <v>2860</v>
      </c>
      <c r="E129" s="54" t="s">
        <v>753</v>
      </c>
      <c r="F129" s="266" t="s">
        <v>454</v>
      </c>
      <c r="G129" s="46"/>
      <c r="H129" s="26" t="s">
        <v>640</v>
      </c>
      <c r="I129" s="7" t="s">
        <v>818</v>
      </c>
      <c r="J129" s="8" t="s">
        <v>2671</v>
      </c>
      <c r="K129" s="9" t="s">
        <v>753</v>
      </c>
      <c r="L129" s="270" t="s">
        <v>137</v>
      </c>
      <c r="M129" s="46"/>
    </row>
    <row r="130" spans="1:13" s="3" customFormat="1">
      <c r="A130" s="46"/>
      <c r="B130" s="6" t="s">
        <v>641</v>
      </c>
      <c r="C130" s="7" t="s">
        <v>1087</v>
      </c>
      <c r="D130" s="8" t="s">
        <v>3087</v>
      </c>
      <c r="E130" s="54" t="s">
        <v>948</v>
      </c>
      <c r="F130" s="266" t="s">
        <v>417</v>
      </c>
      <c r="G130" s="46"/>
      <c r="H130" s="26" t="s">
        <v>641</v>
      </c>
      <c r="I130" s="7" t="s">
        <v>3080</v>
      </c>
      <c r="J130" s="8" t="s">
        <v>3279</v>
      </c>
      <c r="K130" s="9" t="s">
        <v>931</v>
      </c>
      <c r="L130" s="270" t="s">
        <v>497</v>
      </c>
      <c r="M130" s="46"/>
    </row>
    <row r="131" spans="1:13" s="3" customFormat="1">
      <c r="A131" s="46"/>
      <c r="B131" s="6" t="s">
        <v>642</v>
      </c>
      <c r="C131" s="7" t="s">
        <v>830</v>
      </c>
      <c r="D131" s="8" t="s">
        <v>852</v>
      </c>
      <c r="E131" s="9" t="s">
        <v>931</v>
      </c>
      <c r="F131" s="266" t="s">
        <v>1745</v>
      </c>
      <c r="G131" s="46"/>
      <c r="H131" s="26" t="s">
        <v>642</v>
      </c>
      <c r="I131" s="7" t="s">
        <v>1507</v>
      </c>
      <c r="J131" s="8" t="s">
        <v>3274</v>
      </c>
      <c r="K131" s="9" t="s">
        <v>931</v>
      </c>
      <c r="L131" s="270" t="s">
        <v>1778</v>
      </c>
      <c r="M131" s="46"/>
    </row>
    <row r="132" spans="1:13" s="3" customFormat="1">
      <c r="A132" s="46"/>
      <c r="B132" s="6" t="s">
        <v>643</v>
      </c>
      <c r="C132" s="7" t="s">
        <v>692</v>
      </c>
      <c r="D132" s="8" t="s">
        <v>2322</v>
      </c>
      <c r="E132" s="9" t="s">
        <v>753</v>
      </c>
      <c r="F132" s="266" t="s">
        <v>131</v>
      </c>
      <c r="G132" s="46"/>
      <c r="H132" s="26" t="s">
        <v>643</v>
      </c>
      <c r="I132" s="7" t="s">
        <v>710</v>
      </c>
      <c r="J132" s="8" t="s">
        <v>118</v>
      </c>
      <c r="K132" s="9" t="s">
        <v>931</v>
      </c>
      <c r="L132" s="270" t="s">
        <v>1765</v>
      </c>
      <c r="M132" s="46"/>
    </row>
    <row r="133" spans="1:13" s="3" customFormat="1">
      <c r="A133" s="46"/>
      <c r="B133" s="6" t="s">
        <v>644</v>
      </c>
      <c r="C133" s="7" t="s">
        <v>1324</v>
      </c>
      <c r="D133" s="8" t="s">
        <v>3277</v>
      </c>
      <c r="E133" s="9" t="s">
        <v>753</v>
      </c>
      <c r="F133" s="266" t="s">
        <v>231</v>
      </c>
      <c r="G133" s="46"/>
      <c r="H133" s="26" t="s">
        <v>644</v>
      </c>
      <c r="I133" s="7" t="s">
        <v>669</v>
      </c>
      <c r="J133" s="8" t="s">
        <v>3280</v>
      </c>
      <c r="K133" s="9" t="s">
        <v>753</v>
      </c>
      <c r="L133" s="270" t="s">
        <v>3097</v>
      </c>
      <c r="M133" s="46"/>
    </row>
    <row r="134" spans="1:13" s="3" customFormat="1">
      <c r="A134" s="46"/>
      <c r="B134" s="6"/>
      <c r="C134" s="7"/>
      <c r="D134" s="8"/>
      <c r="E134" s="9"/>
      <c r="F134" s="266"/>
      <c r="G134" s="46"/>
      <c r="H134" s="26" t="s">
        <v>645</v>
      </c>
      <c r="I134" s="7" t="s">
        <v>785</v>
      </c>
      <c r="J134" s="8" t="s">
        <v>3082</v>
      </c>
      <c r="K134" s="9" t="s">
        <v>631</v>
      </c>
      <c r="L134" s="270" t="s">
        <v>3283</v>
      </c>
      <c r="M134" s="46"/>
    </row>
    <row r="135" spans="1:13" s="3" customFormat="1" ht="12.75" thickBot="1">
      <c r="A135" s="46"/>
      <c r="B135" s="6"/>
      <c r="C135" s="7"/>
      <c r="D135" s="8"/>
      <c r="E135" s="54"/>
      <c r="F135" s="266"/>
      <c r="G135" s="46"/>
      <c r="H135" s="26" t="s">
        <v>648</v>
      </c>
      <c r="I135" s="7" t="s">
        <v>963</v>
      </c>
      <c r="J135" s="8" t="s">
        <v>3281</v>
      </c>
      <c r="K135" s="9" t="s">
        <v>1601</v>
      </c>
      <c r="L135" s="270" t="s">
        <v>3284</v>
      </c>
      <c r="M135" s="46"/>
    </row>
    <row r="136" spans="1:13" s="3" customFormat="1" hidden="1">
      <c r="A136" s="46"/>
      <c r="B136" s="6"/>
      <c r="C136" s="7"/>
      <c r="D136" s="8"/>
      <c r="E136" s="54"/>
      <c r="F136" s="266"/>
      <c r="G136" s="46"/>
      <c r="H136" s="26"/>
      <c r="I136" s="7"/>
      <c r="J136" s="8"/>
      <c r="K136" s="9"/>
      <c r="L136" s="270"/>
      <c r="M136" s="46"/>
    </row>
    <row r="137" spans="1:13" s="3" customFormat="1" hidden="1">
      <c r="A137" s="46"/>
      <c r="B137" s="6"/>
      <c r="C137" s="7"/>
      <c r="D137" s="8"/>
      <c r="E137" s="54"/>
      <c r="F137" s="266"/>
      <c r="G137" s="46"/>
      <c r="H137" s="26"/>
      <c r="I137" s="7"/>
      <c r="J137" s="8"/>
      <c r="K137" s="9"/>
      <c r="L137" s="270"/>
      <c r="M137" s="46"/>
    </row>
    <row r="138" spans="1:13" s="3" customFormat="1" hidden="1">
      <c r="A138" s="46"/>
      <c r="B138" s="6"/>
      <c r="C138" s="7"/>
      <c r="D138" s="8"/>
      <c r="E138" s="9"/>
      <c r="F138" s="266"/>
      <c r="G138" s="46"/>
      <c r="H138" s="26"/>
      <c r="I138" s="7"/>
      <c r="J138" s="8"/>
      <c r="K138" s="9"/>
      <c r="L138" s="270"/>
      <c r="M138" s="46"/>
    </row>
    <row r="139" spans="1:13" s="3" customFormat="1" hidden="1">
      <c r="A139" s="46"/>
      <c r="B139" s="6"/>
      <c r="C139" s="7"/>
      <c r="D139" s="8"/>
      <c r="E139" s="54"/>
      <c r="F139" s="266"/>
      <c r="G139" s="46"/>
      <c r="H139" s="26"/>
      <c r="I139" s="7"/>
      <c r="J139" s="8"/>
      <c r="K139" s="9"/>
      <c r="L139" s="270"/>
      <c r="M139" s="46"/>
    </row>
    <row r="140" spans="1:13" s="3" customFormat="1" hidden="1">
      <c r="A140" s="46"/>
      <c r="B140" s="6"/>
      <c r="C140" s="52"/>
      <c r="D140" s="56"/>
      <c r="E140" s="54"/>
      <c r="F140" s="381"/>
      <c r="G140" s="46"/>
      <c r="H140" s="26"/>
      <c r="I140" s="52"/>
      <c r="J140" s="56"/>
      <c r="K140" s="54"/>
      <c r="L140" s="270"/>
      <c r="M140" s="46"/>
    </row>
    <row r="141" spans="1:13" s="3" customFormat="1" hidden="1">
      <c r="A141" s="46"/>
      <c r="B141" s="6"/>
      <c r="C141" s="52"/>
      <c r="D141" s="56"/>
      <c r="E141" s="54"/>
      <c r="F141" s="381"/>
      <c r="G141" s="46"/>
      <c r="H141" s="26"/>
      <c r="I141" s="52"/>
      <c r="J141" s="56"/>
      <c r="K141" s="9"/>
      <c r="L141" s="382"/>
      <c r="M141" s="46"/>
    </row>
    <row r="142" spans="1:13" s="3" customFormat="1" hidden="1">
      <c r="A142" s="46"/>
      <c r="B142" s="6"/>
      <c r="C142" s="52"/>
      <c r="D142" s="56"/>
      <c r="E142" s="54"/>
      <c r="F142" s="381"/>
      <c r="G142" s="46"/>
      <c r="H142" s="26"/>
      <c r="I142" s="52"/>
      <c r="J142" s="56"/>
      <c r="K142" s="9"/>
      <c r="L142" s="382"/>
      <c r="M142" s="46"/>
    </row>
    <row r="143" spans="1:13" s="3" customFormat="1" hidden="1">
      <c r="A143" s="46"/>
      <c r="B143" s="6"/>
      <c r="C143" s="52"/>
      <c r="D143" s="56"/>
      <c r="E143" s="54"/>
      <c r="F143" s="381"/>
      <c r="G143" s="46"/>
      <c r="H143" s="26"/>
      <c r="I143" s="52"/>
      <c r="J143" s="56"/>
      <c r="K143" s="9"/>
      <c r="L143" s="382"/>
      <c r="M143" s="46"/>
    </row>
    <row r="144" spans="1:13" s="3" customFormat="1" hidden="1">
      <c r="A144" s="46"/>
      <c r="B144" s="6"/>
      <c r="C144" s="52"/>
      <c r="D144" s="56"/>
      <c r="E144" s="9"/>
      <c r="F144" s="381"/>
      <c r="G144" s="46"/>
      <c r="H144" s="26"/>
      <c r="I144" s="52"/>
      <c r="J144" s="56"/>
      <c r="K144" s="9"/>
      <c r="L144" s="382"/>
      <c r="M144" s="46"/>
    </row>
    <row r="145" spans="1:13" s="3" customFormat="1" hidden="1">
      <c r="A145" s="46"/>
      <c r="B145" s="6"/>
      <c r="C145" s="52"/>
      <c r="D145" s="56"/>
      <c r="E145" s="9"/>
      <c r="F145" s="381"/>
      <c r="G145" s="46"/>
      <c r="H145" s="26"/>
      <c r="I145" s="52"/>
      <c r="J145" s="56"/>
      <c r="K145" s="9"/>
      <c r="L145" s="382"/>
      <c r="M145" s="46"/>
    </row>
    <row r="146" spans="1:13" s="3" customFormat="1" hidden="1">
      <c r="A146" s="46"/>
      <c r="B146" s="6"/>
      <c r="C146" s="52"/>
      <c r="D146" s="56"/>
      <c r="E146" s="9"/>
      <c r="F146" s="381"/>
      <c r="G146" s="46"/>
      <c r="H146" s="26"/>
      <c r="I146" s="52"/>
      <c r="J146" s="56"/>
      <c r="K146" s="54"/>
      <c r="L146" s="382"/>
      <c r="M146" s="46"/>
    </row>
    <row r="147" spans="1:13" s="3" customFormat="1" hidden="1">
      <c r="A147" s="46"/>
      <c r="B147" s="6"/>
      <c r="C147" s="52"/>
      <c r="D147" s="56"/>
      <c r="E147" s="54"/>
      <c r="F147" s="381"/>
      <c r="G147" s="46"/>
      <c r="H147" s="26"/>
      <c r="I147" s="52"/>
      <c r="J147" s="56"/>
      <c r="K147" s="54"/>
      <c r="L147" s="382"/>
      <c r="M147" s="46"/>
    </row>
    <row r="148" spans="1:13" s="3" customFormat="1" hidden="1">
      <c r="A148" s="46"/>
      <c r="B148" s="6"/>
      <c r="C148" s="52"/>
      <c r="D148" s="56"/>
      <c r="E148" s="54"/>
      <c r="F148" s="381"/>
      <c r="G148" s="46"/>
      <c r="H148" s="26"/>
      <c r="I148" s="52"/>
      <c r="J148" s="56"/>
      <c r="K148" s="9"/>
      <c r="L148" s="382"/>
      <c r="M148" s="46"/>
    </row>
    <row r="149" spans="1:13" s="3" customFormat="1" hidden="1">
      <c r="A149" s="46"/>
      <c r="B149" s="6"/>
      <c r="C149" s="52"/>
      <c r="D149" s="56"/>
      <c r="E149" s="54"/>
      <c r="F149" s="381"/>
      <c r="G149" s="46"/>
      <c r="H149" s="26"/>
      <c r="I149" s="52"/>
      <c r="J149" s="56"/>
      <c r="K149" s="54"/>
      <c r="L149" s="382"/>
      <c r="M149" s="46"/>
    </row>
    <row r="150" spans="1:13" s="3" customFormat="1" ht="12.75" hidden="1">
      <c r="A150" s="46"/>
      <c r="B150" s="6"/>
      <c r="C150" s="52"/>
      <c r="D150" s="241"/>
      <c r="E150" s="54"/>
      <c r="F150" s="228"/>
      <c r="G150" s="46"/>
      <c r="H150" s="26"/>
      <c r="I150" s="52"/>
      <c r="J150" s="56"/>
      <c r="K150" s="9"/>
      <c r="L150" s="382"/>
      <c r="M150" s="46"/>
    </row>
    <row r="151" spans="1:13" s="3" customFormat="1" ht="12.75" hidden="1">
      <c r="A151" s="46"/>
      <c r="B151" s="6"/>
      <c r="C151" s="52"/>
      <c r="D151" s="241"/>
      <c r="E151" s="54"/>
      <c r="F151" s="228"/>
      <c r="G151" s="46"/>
      <c r="H151" s="26"/>
      <c r="I151" s="52"/>
      <c r="J151" s="56"/>
      <c r="K151" s="9"/>
      <c r="L151" s="239"/>
      <c r="M151" s="46"/>
    </row>
    <row r="152" spans="1:13" s="3" customFormat="1" ht="12.75" hidden="1">
      <c r="A152" s="46"/>
      <c r="B152" s="6"/>
      <c r="C152" s="52"/>
      <c r="D152" s="241"/>
      <c r="E152" s="54"/>
      <c r="F152" s="228"/>
      <c r="G152" s="46"/>
      <c r="H152" s="26"/>
      <c r="I152" s="52"/>
      <c r="J152" s="56"/>
      <c r="K152" s="9"/>
      <c r="L152" s="239"/>
      <c r="M152" s="46"/>
    </row>
    <row r="153" spans="1:13" s="3" customFormat="1" ht="12.75" hidden="1">
      <c r="A153" s="46"/>
      <c r="B153" s="6"/>
      <c r="C153" s="52"/>
      <c r="D153" s="241"/>
      <c r="E153" s="54"/>
      <c r="F153" s="228"/>
      <c r="G153" s="46"/>
      <c r="H153" s="26"/>
      <c r="I153" s="52"/>
      <c r="J153" s="56"/>
      <c r="K153" s="54"/>
      <c r="L153" s="239"/>
      <c r="M153" s="46"/>
    </row>
    <row r="154" spans="1:13" s="3" customFormat="1" ht="12.75" hidden="1">
      <c r="A154" s="46"/>
      <c r="B154" s="6"/>
      <c r="C154" s="52"/>
      <c r="D154" s="241"/>
      <c r="E154" s="54"/>
      <c r="F154" s="228"/>
      <c r="G154" s="46"/>
      <c r="H154" s="26"/>
      <c r="I154" s="52"/>
      <c r="J154" s="56"/>
      <c r="K154" s="9"/>
      <c r="L154" s="239"/>
      <c r="M154" s="46"/>
    </row>
    <row r="155" spans="1:13" s="3" customFormat="1" ht="12.75" hidden="1">
      <c r="A155" s="46"/>
      <c r="B155" s="6"/>
      <c r="C155" s="52"/>
      <c r="D155" s="241"/>
      <c r="E155" s="54"/>
      <c r="F155" s="228"/>
      <c r="G155" s="46"/>
      <c r="H155" s="26"/>
      <c r="I155" s="52"/>
      <c r="J155" s="56"/>
      <c r="K155" s="9"/>
      <c r="L155" s="239"/>
      <c r="M155" s="46"/>
    </row>
    <row r="156" spans="1:13" s="3" customFormat="1" ht="12.75" hidden="1">
      <c r="A156" s="46"/>
      <c r="B156" s="6"/>
      <c r="C156" s="52"/>
      <c r="D156" s="241"/>
      <c r="E156" s="54"/>
      <c r="F156" s="228"/>
      <c r="G156" s="46"/>
      <c r="H156" s="26"/>
      <c r="I156" s="52"/>
      <c r="J156" s="56"/>
      <c r="K156" s="54"/>
      <c r="L156" s="239"/>
      <c r="M156" s="46"/>
    </row>
    <row r="157" spans="1:13" s="3" customFormat="1" ht="12.75" hidden="1">
      <c r="A157" s="46"/>
      <c r="B157" s="6"/>
      <c r="C157" s="52"/>
      <c r="D157" s="241"/>
      <c r="E157" s="54"/>
      <c r="F157" s="228"/>
      <c r="G157" s="46"/>
      <c r="H157" s="26"/>
      <c r="I157" s="52"/>
      <c r="J157" s="56"/>
      <c r="K157" s="54"/>
      <c r="L157" s="239"/>
      <c r="M157" s="46"/>
    </row>
    <row r="158" spans="1:13" s="3" customFormat="1" ht="12.75" hidden="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2.75" thickTop="1">
      <c r="A160" s="46"/>
      <c r="B160" s="47"/>
      <c r="C160" s="47"/>
      <c r="D160" s="47"/>
      <c r="E160" s="47"/>
      <c r="F160" s="47"/>
      <c r="G160" s="46"/>
      <c r="H160" s="48"/>
      <c r="I160" s="48"/>
      <c r="J160" s="48"/>
      <c r="K160" s="48"/>
      <c r="L160" s="48"/>
      <c r="M160" s="46"/>
    </row>
    <row r="161" spans="1:13" ht="21" thickBot="1">
      <c r="A161" s="35"/>
      <c r="B161" s="893" t="s">
        <v>771</v>
      </c>
      <c r="C161" s="893"/>
      <c r="D161" s="35"/>
      <c r="E161" s="193" t="s">
        <v>715</v>
      </c>
      <c r="F161" s="902" t="s">
        <v>1650</v>
      </c>
      <c r="G161" s="902"/>
      <c r="H161" s="902"/>
      <c r="I161" s="902"/>
      <c r="J161" s="35"/>
      <c r="K161" s="893" t="s">
        <v>900</v>
      </c>
      <c r="L161" s="893"/>
      <c r="M161" s="35"/>
    </row>
    <row r="162" spans="1:13" ht="13.5" thickTop="1" thickBot="1">
      <c r="A162" s="35"/>
      <c r="B162" s="894" t="s">
        <v>623</v>
      </c>
      <c r="C162" s="895"/>
      <c r="D162" s="43"/>
      <c r="E162" s="44"/>
      <c r="F162" s="44"/>
      <c r="G162" s="35"/>
      <c r="H162" s="898" t="s">
        <v>654</v>
      </c>
      <c r="I162" s="899"/>
      <c r="J162" s="45"/>
      <c r="K162" s="45"/>
      <c r="L162" s="45"/>
      <c r="M162" s="35"/>
    </row>
    <row r="163" spans="1:13" s="3" customFormat="1" ht="16.5" thickTop="1" thickBot="1">
      <c r="A163" s="46"/>
      <c r="B163" s="896"/>
      <c r="C163" s="897"/>
      <c r="D163" s="14"/>
      <c r="E163" s="12" t="s">
        <v>647</v>
      </c>
      <c r="F163" s="13">
        <f>COUNTA(D165:D187)</f>
        <v>18</v>
      </c>
      <c r="G163" s="46"/>
      <c r="H163" s="900"/>
      <c r="I163" s="901"/>
      <c r="J163" s="32"/>
      <c r="K163" s="33" t="s">
        <v>647</v>
      </c>
      <c r="L163" s="34">
        <f>COUNTA(J165:J187)</f>
        <v>23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969</v>
      </c>
      <c r="D165" s="84" t="s">
        <v>2880</v>
      </c>
      <c r="E165" s="85" t="s">
        <v>663</v>
      </c>
      <c r="F165" s="263" t="s">
        <v>125</v>
      </c>
      <c r="G165" s="46"/>
      <c r="H165" s="100" t="s">
        <v>632</v>
      </c>
      <c r="I165" s="83" t="s">
        <v>710</v>
      </c>
      <c r="J165" s="84" t="s">
        <v>2689</v>
      </c>
      <c r="K165" s="85" t="s">
        <v>753</v>
      </c>
      <c r="L165" s="267" t="s">
        <v>3294</v>
      </c>
      <c r="M165" s="46"/>
    </row>
    <row r="166" spans="1:13" s="3" customFormat="1">
      <c r="A166" s="46"/>
      <c r="B166" s="87" t="s">
        <v>633</v>
      </c>
      <c r="C166" s="88" t="s">
        <v>2326</v>
      </c>
      <c r="D166" s="89" t="s">
        <v>2881</v>
      </c>
      <c r="E166" s="90" t="s">
        <v>671</v>
      </c>
      <c r="F166" s="264" t="s">
        <v>418</v>
      </c>
      <c r="G166" s="46"/>
      <c r="H166" s="102" t="s">
        <v>633</v>
      </c>
      <c r="I166" s="88" t="s">
        <v>1771</v>
      </c>
      <c r="J166" s="89" t="s">
        <v>168</v>
      </c>
      <c r="K166" s="90" t="s">
        <v>931</v>
      </c>
      <c r="L166" s="268" t="s">
        <v>3295</v>
      </c>
      <c r="M166" s="46"/>
    </row>
    <row r="167" spans="1:13" s="3" customFormat="1">
      <c r="A167" s="46"/>
      <c r="B167" s="92" t="s">
        <v>634</v>
      </c>
      <c r="C167" s="93" t="s">
        <v>2883</v>
      </c>
      <c r="D167" s="94" t="s">
        <v>2884</v>
      </c>
      <c r="E167" s="95" t="s">
        <v>753</v>
      </c>
      <c r="F167" s="265" t="s">
        <v>481</v>
      </c>
      <c r="G167" s="46"/>
      <c r="H167" s="104" t="s">
        <v>634</v>
      </c>
      <c r="I167" s="93" t="s">
        <v>711</v>
      </c>
      <c r="J167" s="94" t="s">
        <v>2897</v>
      </c>
      <c r="K167" s="95" t="s">
        <v>753</v>
      </c>
      <c r="L167" s="269" t="s">
        <v>3284</v>
      </c>
      <c r="M167" s="46"/>
    </row>
    <row r="168" spans="1:13" s="3" customFormat="1">
      <c r="A168" s="46"/>
      <c r="B168" s="6" t="s">
        <v>635</v>
      </c>
      <c r="C168" s="7" t="s">
        <v>978</v>
      </c>
      <c r="D168" s="8" t="s">
        <v>2657</v>
      </c>
      <c r="E168" s="9" t="s">
        <v>753</v>
      </c>
      <c r="F168" s="266" t="s">
        <v>472</v>
      </c>
      <c r="G168" s="46"/>
      <c r="H168" s="26" t="s">
        <v>635</v>
      </c>
      <c r="I168" s="7" t="s">
        <v>1631</v>
      </c>
      <c r="J168" s="8" t="s">
        <v>3092</v>
      </c>
      <c r="K168" s="9" t="s">
        <v>753</v>
      </c>
      <c r="L168" s="270" t="s">
        <v>1793</v>
      </c>
      <c r="M168" s="46"/>
    </row>
    <row r="169" spans="1:13" s="3" customFormat="1">
      <c r="A169" s="46"/>
      <c r="B169" s="6" t="s">
        <v>636</v>
      </c>
      <c r="C169" s="7" t="s">
        <v>629</v>
      </c>
      <c r="D169" s="8" t="s">
        <v>2657</v>
      </c>
      <c r="E169" s="9" t="s">
        <v>753</v>
      </c>
      <c r="F169" s="266" t="s">
        <v>231</v>
      </c>
      <c r="G169" s="46"/>
      <c r="H169" s="26" t="s">
        <v>636</v>
      </c>
      <c r="I169" s="7" t="s">
        <v>470</v>
      </c>
      <c r="J169" s="8" t="s">
        <v>118</v>
      </c>
      <c r="K169" s="9" t="s">
        <v>931</v>
      </c>
      <c r="L169" s="270" t="s">
        <v>1794</v>
      </c>
      <c r="M169" s="46"/>
    </row>
    <row r="170" spans="1:13" s="3" customFormat="1">
      <c r="A170" s="46"/>
      <c r="B170" s="6" t="s">
        <v>637</v>
      </c>
      <c r="C170" s="7" t="s">
        <v>629</v>
      </c>
      <c r="D170" s="8" t="s">
        <v>3101</v>
      </c>
      <c r="E170" s="9" t="s">
        <v>948</v>
      </c>
      <c r="F170" s="266" t="s">
        <v>425</v>
      </c>
      <c r="G170" s="46"/>
      <c r="H170" s="26" t="s">
        <v>637</v>
      </c>
      <c r="I170" s="7" t="s">
        <v>1117</v>
      </c>
      <c r="J170" s="8" t="s">
        <v>2896</v>
      </c>
      <c r="K170" s="9" t="s">
        <v>931</v>
      </c>
      <c r="L170" s="270" t="s">
        <v>3296</v>
      </c>
      <c r="M170" s="46"/>
    </row>
    <row r="171" spans="1:13" s="3" customFormat="1">
      <c r="A171" s="46"/>
      <c r="B171" s="6" t="s">
        <v>638</v>
      </c>
      <c r="C171" s="7" t="s">
        <v>755</v>
      </c>
      <c r="D171" s="8" t="s">
        <v>3099</v>
      </c>
      <c r="E171" s="9" t="s">
        <v>753</v>
      </c>
      <c r="F171" s="266" t="s">
        <v>2697</v>
      </c>
      <c r="G171" s="46"/>
      <c r="H171" s="26" t="s">
        <v>638</v>
      </c>
      <c r="I171" s="7" t="s">
        <v>812</v>
      </c>
      <c r="J171" s="8" t="s">
        <v>1173</v>
      </c>
      <c r="K171" s="9" t="s">
        <v>931</v>
      </c>
      <c r="L171" s="270" t="s">
        <v>2111</v>
      </c>
      <c r="M171" s="46"/>
    </row>
    <row r="172" spans="1:13" s="3" customFormat="1">
      <c r="A172" s="46"/>
      <c r="B172" s="6" t="s">
        <v>639</v>
      </c>
      <c r="C172" s="7" t="s">
        <v>1098</v>
      </c>
      <c r="D172" s="8" t="s">
        <v>2661</v>
      </c>
      <c r="E172" s="9" t="s">
        <v>753</v>
      </c>
      <c r="F172" s="266" t="s">
        <v>134</v>
      </c>
      <c r="G172" s="46"/>
      <c r="H172" s="26" t="s">
        <v>639</v>
      </c>
      <c r="I172" s="7" t="s">
        <v>785</v>
      </c>
      <c r="J172" s="8" t="s">
        <v>3093</v>
      </c>
      <c r="K172" s="9" t="s">
        <v>948</v>
      </c>
      <c r="L172" s="270" t="s">
        <v>3297</v>
      </c>
      <c r="M172" s="46"/>
    </row>
    <row r="173" spans="1:13" s="3" customFormat="1">
      <c r="A173" s="46"/>
      <c r="B173" s="6" t="s">
        <v>640</v>
      </c>
      <c r="C173" s="7" t="s">
        <v>465</v>
      </c>
      <c r="D173" s="8" t="s">
        <v>3285</v>
      </c>
      <c r="E173" s="9" t="s">
        <v>663</v>
      </c>
      <c r="F173" s="266" t="s">
        <v>137</v>
      </c>
      <c r="G173" s="46"/>
      <c r="H173" s="26" t="s">
        <v>640</v>
      </c>
      <c r="I173" s="7" t="s">
        <v>1241</v>
      </c>
      <c r="J173" s="8" t="s">
        <v>3292</v>
      </c>
      <c r="K173" s="9" t="s">
        <v>931</v>
      </c>
      <c r="L173" s="270" t="s">
        <v>502</v>
      </c>
      <c r="M173" s="46"/>
    </row>
    <row r="174" spans="1:13" s="3" customFormat="1">
      <c r="A174" s="46"/>
      <c r="B174" s="6" t="s">
        <v>641</v>
      </c>
      <c r="C174" s="7" t="s">
        <v>975</v>
      </c>
      <c r="D174" s="8" t="s">
        <v>3286</v>
      </c>
      <c r="E174" s="9" t="s">
        <v>753</v>
      </c>
      <c r="F174" s="266" t="s">
        <v>477</v>
      </c>
      <c r="G174" s="46"/>
      <c r="H174" s="26" t="s">
        <v>641</v>
      </c>
      <c r="I174" s="7" t="s">
        <v>1775</v>
      </c>
      <c r="J174" s="8" t="s">
        <v>1173</v>
      </c>
      <c r="K174" s="9" t="s">
        <v>931</v>
      </c>
      <c r="L174" s="270" t="s">
        <v>2117</v>
      </c>
      <c r="M174" s="46"/>
    </row>
    <row r="175" spans="1:13" s="3" customFormat="1">
      <c r="A175" s="46"/>
      <c r="B175" s="6" t="s">
        <v>642</v>
      </c>
      <c r="C175" s="7" t="s">
        <v>398</v>
      </c>
      <c r="D175" s="8" t="s">
        <v>3991</v>
      </c>
      <c r="E175" s="9" t="s">
        <v>931</v>
      </c>
      <c r="F175" s="266" t="s">
        <v>138</v>
      </c>
      <c r="G175" s="46"/>
      <c r="H175" s="26" t="s">
        <v>642</v>
      </c>
      <c r="I175" s="7" t="s">
        <v>669</v>
      </c>
      <c r="J175" s="8" t="s">
        <v>340</v>
      </c>
      <c r="K175" s="9" t="s">
        <v>753</v>
      </c>
      <c r="L175" s="270" t="s">
        <v>2713</v>
      </c>
      <c r="M175" s="46"/>
    </row>
    <row r="176" spans="1:13" s="3" customFormat="1">
      <c r="A176" s="46"/>
      <c r="B176" s="6" t="s">
        <v>643</v>
      </c>
      <c r="C176" s="7" t="s">
        <v>830</v>
      </c>
      <c r="D176" s="8" t="s">
        <v>1165</v>
      </c>
      <c r="E176" s="9" t="s">
        <v>931</v>
      </c>
      <c r="F176" s="266" t="s">
        <v>496</v>
      </c>
      <c r="G176" s="46"/>
      <c r="H176" s="26" t="s">
        <v>643</v>
      </c>
      <c r="I176" s="7" t="s">
        <v>793</v>
      </c>
      <c r="J176" s="8" t="s">
        <v>1747</v>
      </c>
      <c r="K176" s="9" t="s">
        <v>753</v>
      </c>
      <c r="L176" s="270" t="s">
        <v>3298</v>
      </c>
      <c r="M176" s="46"/>
    </row>
    <row r="177" spans="1:13" s="3" customFormat="1">
      <c r="A177" s="46"/>
      <c r="B177" s="6" t="s">
        <v>644</v>
      </c>
      <c r="C177" s="7" t="s">
        <v>3287</v>
      </c>
      <c r="D177" s="8" t="s">
        <v>2896</v>
      </c>
      <c r="E177" s="9" t="s">
        <v>931</v>
      </c>
      <c r="F177" s="266" t="s">
        <v>2703</v>
      </c>
      <c r="G177" s="46"/>
      <c r="H177" s="26" t="s">
        <v>644</v>
      </c>
      <c r="I177" s="7" t="s">
        <v>742</v>
      </c>
      <c r="J177" s="8" t="s">
        <v>2667</v>
      </c>
      <c r="K177" s="9" t="s">
        <v>753</v>
      </c>
      <c r="L177" s="270" t="s">
        <v>2119</v>
      </c>
      <c r="M177" s="46"/>
    </row>
    <row r="178" spans="1:13" s="3" customFormat="1">
      <c r="A178" s="46"/>
      <c r="B178" s="6" t="s">
        <v>645</v>
      </c>
      <c r="C178" s="7" t="s">
        <v>629</v>
      </c>
      <c r="D178" s="8" t="s">
        <v>3288</v>
      </c>
      <c r="E178" s="9" t="s">
        <v>663</v>
      </c>
      <c r="F178" s="266" t="s">
        <v>432</v>
      </c>
      <c r="G178" s="46"/>
      <c r="H178" s="26" t="s">
        <v>645</v>
      </c>
      <c r="I178" s="7" t="s">
        <v>708</v>
      </c>
      <c r="J178" s="8" t="s">
        <v>333</v>
      </c>
      <c r="K178" s="9" t="s">
        <v>663</v>
      </c>
      <c r="L178" s="270" t="s">
        <v>1798</v>
      </c>
      <c r="M178" s="46"/>
    </row>
    <row r="179" spans="1:13" s="3" customFormat="1">
      <c r="A179" s="46"/>
      <c r="B179" s="6" t="s">
        <v>648</v>
      </c>
      <c r="C179" s="7" t="s">
        <v>755</v>
      </c>
      <c r="D179" s="8" t="s">
        <v>2889</v>
      </c>
      <c r="E179" s="9" t="s">
        <v>753</v>
      </c>
      <c r="F179" s="266" t="s">
        <v>2503</v>
      </c>
      <c r="G179" s="46"/>
      <c r="H179" s="26" t="s">
        <v>648</v>
      </c>
      <c r="I179" s="7" t="s">
        <v>1068</v>
      </c>
      <c r="J179" s="8" t="s">
        <v>2895</v>
      </c>
      <c r="K179" s="9" t="s">
        <v>753</v>
      </c>
      <c r="L179" s="270" t="s">
        <v>1799</v>
      </c>
      <c r="M179" s="46"/>
    </row>
    <row r="180" spans="1:13" s="3" customFormat="1">
      <c r="A180" s="46"/>
      <c r="B180" s="6" t="s">
        <v>649</v>
      </c>
      <c r="C180" s="7" t="s">
        <v>698</v>
      </c>
      <c r="D180" s="8" t="s">
        <v>2074</v>
      </c>
      <c r="E180" s="9" t="s">
        <v>753</v>
      </c>
      <c r="F180" s="266" t="s">
        <v>3291</v>
      </c>
      <c r="G180" s="46"/>
      <c r="H180" s="26" t="s">
        <v>649</v>
      </c>
      <c r="I180" s="7" t="s">
        <v>669</v>
      </c>
      <c r="J180" s="8" t="s">
        <v>2080</v>
      </c>
      <c r="K180" s="9" t="s">
        <v>753</v>
      </c>
      <c r="L180" s="270" t="s">
        <v>2715</v>
      </c>
      <c r="M180" s="46"/>
    </row>
    <row r="181" spans="1:13" s="3" customFormat="1">
      <c r="A181" s="46"/>
      <c r="B181" s="6" t="s">
        <v>650</v>
      </c>
      <c r="C181" s="7" t="s">
        <v>1311</v>
      </c>
      <c r="D181" s="8" t="s">
        <v>3289</v>
      </c>
      <c r="E181" s="9" t="s">
        <v>753</v>
      </c>
      <c r="F181" s="266" t="s">
        <v>433</v>
      </c>
      <c r="G181" s="46"/>
      <c r="H181" s="26" t="s">
        <v>650</v>
      </c>
      <c r="I181" s="7" t="s">
        <v>1422</v>
      </c>
      <c r="J181" s="8" t="s">
        <v>1020</v>
      </c>
      <c r="K181" s="9" t="s">
        <v>931</v>
      </c>
      <c r="L181" s="270" t="s">
        <v>505</v>
      </c>
      <c r="M181" s="46"/>
    </row>
    <row r="182" spans="1:13" s="3" customFormat="1">
      <c r="A182" s="46"/>
      <c r="B182" s="6" t="s">
        <v>651</v>
      </c>
      <c r="C182" s="7" t="s">
        <v>3290</v>
      </c>
      <c r="D182" s="8" t="s">
        <v>2828</v>
      </c>
      <c r="E182" s="9" t="s">
        <v>948</v>
      </c>
      <c r="F182" s="266" t="s">
        <v>435</v>
      </c>
      <c r="G182" s="46"/>
      <c r="H182" s="26" t="s">
        <v>651</v>
      </c>
      <c r="I182" s="7" t="s">
        <v>1771</v>
      </c>
      <c r="J182" s="333" t="s">
        <v>118</v>
      </c>
      <c r="K182" s="9" t="s">
        <v>931</v>
      </c>
      <c r="L182" s="270" t="s">
        <v>2120</v>
      </c>
      <c r="M182" s="46"/>
    </row>
    <row r="183" spans="1:13" s="3" customFormat="1" ht="12.75">
      <c r="A183" s="46"/>
      <c r="B183" s="6"/>
      <c r="C183" s="7"/>
      <c r="D183" s="402"/>
      <c r="E183" s="9"/>
      <c r="F183" s="266"/>
      <c r="G183" s="46"/>
      <c r="H183" s="26" t="s">
        <v>652</v>
      </c>
      <c r="I183" s="7" t="s">
        <v>1346</v>
      </c>
      <c r="J183" s="333" t="s">
        <v>70</v>
      </c>
      <c r="K183" s="9" t="s">
        <v>931</v>
      </c>
      <c r="L183" s="270" t="s">
        <v>3299</v>
      </c>
      <c r="M183" s="46"/>
    </row>
    <row r="184" spans="1:13" s="3" customFormat="1" ht="12.75">
      <c r="A184" s="46"/>
      <c r="B184" s="6"/>
      <c r="C184" s="7"/>
      <c r="D184" s="402"/>
      <c r="E184" s="9"/>
      <c r="F184" s="266"/>
      <c r="G184" s="46"/>
      <c r="H184" s="26" t="s">
        <v>653</v>
      </c>
      <c r="I184" s="7" t="s">
        <v>785</v>
      </c>
      <c r="J184" s="333" t="s">
        <v>3293</v>
      </c>
      <c r="K184" s="9" t="s">
        <v>948</v>
      </c>
      <c r="L184" s="270" t="s">
        <v>3300</v>
      </c>
      <c r="M184" s="46"/>
    </row>
    <row r="185" spans="1:13" s="3" customFormat="1" ht="12.75">
      <c r="A185" s="46"/>
      <c r="B185" s="6"/>
      <c r="C185" s="7"/>
      <c r="D185" s="402"/>
      <c r="E185" s="9"/>
      <c r="F185" s="266"/>
      <c r="G185" s="46"/>
      <c r="H185" s="26" t="s">
        <v>901</v>
      </c>
      <c r="I185" s="7" t="s">
        <v>673</v>
      </c>
      <c r="J185" s="333" t="s">
        <v>3119</v>
      </c>
      <c r="K185" s="9" t="s">
        <v>948</v>
      </c>
      <c r="L185" s="270" t="s">
        <v>3301</v>
      </c>
      <c r="M185" s="46"/>
    </row>
    <row r="186" spans="1:13" s="3" customFormat="1" ht="12.75">
      <c r="A186" s="46"/>
      <c r="B186" s="6"/>
      <c r="C186" s="7"/>
      <c r="D186" s="21"/>
      <c r="E186" s="9"/>
      <c r="F186" s="226"/>
      <c r="G186" s="46"/>
      <c r="H186" s="26" t="s">
        <v>902</v>
      </c>
      <c r="I186" s="7" t="s">
        <v>673</v>
      </c>
      <c r="J186" s="333" t="s">
        <v>3120</v>
      </c>
      <c r="K186" s="9" t="s">
        <v>948</v>
      </c>
      <c r="L186" s="237" t="s">
        <v>3302</v>
      </c>
      <c r="M186" s="46"/>
    </row>
    <row r="187" spans="1:13" s="3" customFormat="1" ht="13.5" thickBot="1">
      <c r="A187" s="46"/>
      <c r="B187" s="19"/>
      <c r="C187" s="10"/>
      <c r="D187" s="22"/>
      <c r="E187" s="11"/>
      <c r="F187" s="227"/>
      <c r="G187" s="46"/>
      <c r="H187" s="28" t="s">
        <v>903</v>
      </c>
      <c r="I187" s="29" t="s">
        <v>707</v>
      </c>
      <c r="J187" s="506" t="s">
        <v>1543</v>
      </c>
      <c r="K187" s="30" t="s">
        <v>948</v>
      </c>
      <c r="L187" s="238" t="s">
        <v>3303</v>
      </c>
      <c r="M187" s="46"/>
    </row>
    <row r="188" spans="1:13" s="3" customFormat="1" ht="12.75" thickTop="1">
      <c r="A188" s="46"/>
      <c r="B188" s="47"/>
      <c r="C188" s="47"/>
      <c r="D188" s="47"/>
      <c r="E188" s="47"/>
      <c r="F188" s="47"/>
      <c r="G188" s="46"/>
      <c r="H188" s="48"/>
      <c r="I188" s="48"/>
      <c r="J188" s="48"/>
      <c r="K188" s="48"/>
      <c r="L188" s="48"/>
      <c r="M188" s="46"/>
    </row>
    <row r="189" spans="1:13" ht="21" thickBot="1">
      <c r="B189" s="893" t="s">
        <v>5</v>
      </c>
      <c r="C189" s="893"/>
      <c r="D189" s="35"/>
      <c r="E189" s="193" t="s">
        <v>900</v>
      </c>
      <c r="F189" s="902" t="s">
        <v>717</v>
      </c>
      <c r="G189" s="902"/>
      <c r="H189" s="902"/>
      <c r="I189" s="902"/>
      <c r="J189" s="35"/>
      <c r="K189" s="893" t="s">
        <v>727</v>
      </c>
      <c r="L189" s="893"/>
      <c r="M189" s="35"/>
    </row>
    <row r="190" spans="1:13" ht="13.5" thickTop="1" thickBot="1">
      <c r="B190" s="894" t="s">
        <v>1624</v>
      </c>
      <c r="C190" s="895"/>
      <c r="D190" s="43"/>
      <c r="E190" s="44"/>
      <c r="F190" s="44"/>
      <c r="G190" s="35"/>
      <c r="H190" s="898" t="s">
        <v>1625</v>
      </c>
      <c r="I190" s="899"/>
      <c r="J190" s="45"/>
      <c r="K190" s="45"/>
      <c r="L190" s="45"/>
      <c r="M190" s="35"/>
    </row>
    <row r="191" spans="1:13" ht="16.5" thickTop="1" thickBot="1">
      <c r="B191" s="896"/>
      <c r="C191" s="897"/>
      <c r="D191" s="14"/>
      <c r="E191" s="12" t="s">
        <v>647</v>
      </c>
      <c r="F191" s="13">
        <f>COUNTA(D193:D212)</f>
        <v>6</v>
      </c>
      <c r="G191" s="46"/>
      <c r="H191" s="900"/>
      <c r="I191" s="901"/>
      <c r="J191" s="32"/>
      <c r="K191" s="33" t="s">
        <v>647</v>
      </c>
      <c r="L191" s="34">
        <f>COUNTA(J193:J212)</f>
        <v>10</v>
      </c>
      <c r="M191" s="35"/>
    </row>
    <row r="192" spans="1:13">
      <c r="B192" s="15" t="s">
        <v>628</v>
      </c>
      <c r="C192" s="16" t="s">
        <v>624</v>
      </c>
      <c r="D192" s="4" t="s">
        <v>625</v>
      </c>
      <c r="E192" s="4" t="s">
        <v>626</v>
      </c>
      <c r="F192" s="5" t="s">
        <v>646</v>
      </c>
      <c r="G192" s="46"/>
      <c r="H192" s="24" t="s">
        <v>628</v>
      </c>
      <c r="I192" s="23" t="s">
        <v>624</v>
      </c>
      <c r="J192" s="4" t="s">
        <v>625</v>
      </c>
      <c r="K192" s="4" t="s">
        <v>626</v>
      </c>
      <c r="L192" s="25" t="s">
        <v>646</v>
      </c>
      <c r="M192" s="35"/>
    </row>
    <row r="193" spans="2:13">
      <c r="B193" s="82" t="s">
        <v>632</v>
      </c>
      <c r="C193" s="83" t="s">
        <v>689</v>
      </c>
      <c r="D193" s="84" t="s">
        <v>2322</v>
      </c>
      <c r="E193" s="85" t="s">
        <v>753</v>
      </c>
      <c r="F193" s="263" t="s">
        <v>516</v>
      </c>
      <c r="G193" s="46"/>
      <c r="H193" s="100" t="s">
        <v>632</v>
      </c>
      <c r="I193" s="83" t="s">
        <v>742</v>
      </c>
      <c r="J193" s="84" t="s">
        <v>1279</v>
      </c>
      <c r="K193" s="85" t="s">
        <v>753</v>
      </c>
      <c r="L193" s="267" t="s">
        <v>3313</v>
      </c>
      <c r="M193" s="35"/>
    </row>
    <row r="194" spans="2:13">
      <c r="B194" s="87" t="s">
        <v>633</v>
      </c>
      <c r="C194" s="88" t="s">
        <v>978</v>
      </c>
      <c r="D194" s="89" t="s">
        <v>2377</v>
      </c>
      <c r="E194" s="90" t="s">
        <v>753</v>
      </c>
      <c r="F194" s="264" t="s">
        <v>3136</v>
      </c>
      <c r="G194" s="46"/>
      <c r="H194" s="102" t="s">
        <v>633</v>
      </c>
      <c r="I194" s="88" t="s">
        <v>844</v>
      </c>
      <c r="J194" s="89" t="s">
        <v>3307</v>
      </c>
      <c r="K194" s="90" t="s">
        <v>730</v>
      </c>
      <c r="L194" s="268" t="s">
        <v>3148</v>
      </c>
      <c r="M194" s="35"/>
    </row>
    <row r="195" spans="2:13">
      <c r="B195" s="92" t="s">
        <v>634</v>
      </c>
      <c r="C195" s="93" t="s">
        <v>698</v>
      </c>
      <c r="D195" s="94" t="s">
        <v>88</v>
      </c>
      <c r="E195" s="95" t="s">
        <v>753</v>
      </c>
      <c r="F195" s="265" t="s">
        <v>2721</v>
      </c>
      <c r="G195" s="46"/>
      <c r="H195" s="104" t="s">
        <v>634</v>
      </c>
      <c r="I195" s="93" t="s">
        <v>828</v>
      </c>
      <c r="J195" s="94" t="s">
        <v>2686</v>
      </c>
      <c r="K195" s="95" t="s">
        <v>753</v>
      </c>
      <c r="L195" s="269" t="s">
        <v>2937</v>
      </c>
      <c r="M195" s="35"/>
    </row>
    <row r="196" spans="2:13">
      <c r="B196" s="6" t="s">
        <v>635</v>
      </c>
      <c r="C196" s="7" t="s">
        <v>680</v>
      </c>
      <c r="D196" s="8" t="s">
        <v>1007</v>
      </c>
      <c r="E196" s="9" t="s">
        <v>931</v>
      </c>
      <c r="F196" s="266" t="s">
        <v>3305</v>
      </c>
      <c r="G196" s="46"/>
      <c r="H196" s="26" t="s">
        <v>635</v>
      </c>
      <c r="I196" s="7" t="s">
        <v>707</v>
      </c>
      <c r="J196" s="8" t="s">
        <v>2864</v>
      </c>
      <c r="K196" s="9" t="s">
        <v>671</v>
      </c>
      <c r="L196" s="270" t="s">
        <v>2730</v>
      </c>
      <c r="M196" s="35"/>
    </row>
    <row r="197" spans="2:13">
      <c r="B197" s="6" t="s">
        <v>636</v>
      </c>
      <c r="C197" s="7" t="s">
        <v>1495</v>
      </c>
      <c r="D197" s="8" t="s">
        <v>3304</v>
      </c>
      <c r="E197" s="9" t="s">
        <v>663</v>
      </c>
      <c r="F197" s="266" t="s">
        <v>508</v>
      </c>
      <c r="G197" s="46"/>
      <c r="H197" s="26" t="s">
        <v>636</v>
      </c>
      <c r="I197" s="7" t="s">
        <v>1422</v>
      </c>
      <c r="J197" s="8" t="s">
        <v>3308</v>
      </c>
      <c r="K197" s="9" t="s">
        <v>948</v>
      </c>
      <c r="L197" s="270" t="s">
        <v>2742</v>
      </c>
      <c r="M197" s="35"/>
    </row>
    <row r="198" spans="2:13">
      <c r="B198" s="6" t="s">
        <v>637</v>
      </c>
      <c r="C198" s="7" t="s">
        <v>1196</v>
      </c>
      <c r="D198" s="8" t="s">
        <v>1199</v>
      </c>
      <c r="E198" s="9" t="s">
        <v>931</v>
      </c>
      <c r="F198" s="266" t="s">
        <v>3306</v>
      </c>
      <c r="G198" s="46"/>
      <c r="H198" s="26" t="s">
        <v>637</v>
      </c>
      <c r="I198" s="7" t="s">
        <v>1116</v>
      </c>
      <c r="J198" s="8" t="s">
        <v>3309</v>
      </c>
      <c r="K198" s="9" t="s">
        <v>948</v>
      </c>
      <c r="L198" s="270" t="s">
        <v>3314</v>
      </c>
      <c r="M198" s="35"/>
    </row>
    <row r="199" spans="2:13">
      <c r="B199" s="6"/>
      <c r="C199" s="7"/>
      <c r="D199" s="8"/>
      <c r="E199" s="9"/>
      <c r="F199" s="266"/>
      <c r="G199" s="46"/>
      <c r="H199" s="26" t="s">
        <v>638</v>
      </c>
      <c r="I199" s="7" t="s">
        <v>1084</v>
      </c>
      <c r="J199" s="8" t="s">
        <v>3310</v>
      </c>
      <c r="K199" s="9" t="s">
        <v>1601</v>
      </c>
      <c r="L199" s="270" t="s">
        <v>3315</v>
      </c>
      <c r="M199" s="35"/>
    </row>
    <row r="200" spans="2:13" ht="12.75">
      <c r="B200" s="6"/>
      <c r="C200" s="7"/>
      <c r="D200" s="20"/>
      <c r="E200" s="9"/>
      <c r="F200" s="266"/>
      <c r="G200" s="46"/>
      <c r="H200" s="26" t="s">
        <v>639</v>
      </c>
      <c r="I200" s="7" t="s">
        <v>711</v>
      </c>
      <c r="J200" s="8" t="s">
        <v>2911</v>
      </c>
      <c r="K200" s="9" t="s">
        <v>753</v>
      </c>
      <c r="L200" s="270" t="s">
        <v>548</v>
      </c>
      <c r="M200" s="35"/>
    </row>
    <row r="201" spans="2:13" ht="12.75">
      <c r="B201" s="6"/>
      <c r="C201" s="7"/>
      <c r="D201" s="20"/>
      <c r="E201" s="9"/>
      <c r="F201" s="266"/>
      <c r="G201" s="46"/>
      <c r="H201" s="26" t="s">
        <v>640</v>
      </c>
      <c r="I201" s="7" t="s">
        <v>666</v>
      </c>
      <c r="J201" s="8" t="s">
        <v>3311</v>
      </c>
      <c r="K201" s="9" t="s">
        <v>948</v>
      </c>
      <c r="L201" s="270" t="s">
        <v>3316</v>
      </c>
      <c r="M201" s="35"/>
    </row>
    <row r="202" spans="2:13" ht="13.5" thickBot="1">
      <c r="B202" s="6"/>
      <c r="C202" s="7"/>
      <c r="D202" s="20"/>
      <c r="E202" s="9"/>
      <c r="F202" s="266"/>
      <c r="G202" s="46"/>
      <c r="H202" s="26" t="s">
        <v>641</v>
      </c>
      <c r="I202" s="7" t="s">
        <v>982</v>
      </c>
      <c r="J202" s="8" t="s">
        <v>3312</v>
      </c>
      <c r="K202" s="9" t="s">
        <v>948</v>
      </c>
      <c r="L202" s="270" t="s">
        <v>3317</v>
      </c>
      <c r="M202" s="35"/>
    </row>
    <row r="203" spans="2:13" ht="12.75" hidden="1">
      <c r="B203" s="6"/>
      <c r="C203" s="7"/>
      <c r="D203" s="20"/>
      <c r="E203" s="9"/>
      <c r="F203" s="266"/>
      <c r="G203" s="46"/>
      <c r="H203" s="26"/>
      <c r="I203" s="7"/>
      <c r="J203" s="8"/>
      <c r="K203" s="9"/>
      <c r="L203" s="270"/>
      <c r="M203" s="35"/>
    </row>
    <row r="204" spans="2:13" ht="12.75" hidden="1">
      <c r="B204" s="6"/>
      <c r="C204" s="7"/>
      <c r="D204" s="20"/>
      <c r="E204" s="9"/>
      <c r="F204" s="266"/>
      <c r="G204" s="46"/>
      <c r="H204" s="26"/>
      <c r="I204" s="7"/>
      <c r="J204" s="8"/>
      <c r="K204" s="9"/>
      <c r="L204" s="270"/>
      <c r="M204" s="35"/>
    </row>
    <row r="205" spans="2:13" ht="12.75" hidden="1">
      <c r="B205" s="6"/>
      <c r="C205" s="7"/>
      <c r="D205" s="20"/>
      <c r="E205" s="9"/>
      <c r="F205" s="226"/>
      <c r="G205" s="46"/>
      <c r="H205" s="26"/>
      <c r="I205" s="7"/>
      <c r="J205" s="8"/>
      <c r="K205" s="9"/>
      <c r="L205" s="237"/>
      <c r="M205" s="35"/>
    </row>
    <row r="206" spans="2:13" ht="12.75" hidden="1">
      <c r="B206" s="6"/>
      <c r="C206" s="7"/>
      <c r="D206" s="20"/>
      <c r="E206" s="9"/>
      <c r="F206" s="226"/>
      <c r="G206" s="46"/>
      <c r="H206" s="26"/>
      <c r="I206" s="7"/>
      <c r="J206" s="8"/>
      <c r="K206" s="9"/>
      <c r="L206" s="237"/>
      <c r="M206" s="35"/>
    </row>
    <row r="207" spans="2:13" ht="12.75" hidden="1">
      <c r="B207" s="6"/>
      <c r="C207" s="7"/>
      <c r="D207" s="21"/>
      <c r="E207" s="9"/>
      <c r="F207" s="226"/>
      <c r="G207" s="46"/>
      <c r="H207" s="26"/>
      <c r="I207" s="7"/>
      <c r="J207" s="7"/>
      <c r="K207" s="9"/>
      <c r="L207" s="237"/>
      <c r="M207" s="35"/>
    </row>
    <row r="208" spans="2:13" ht="12.75" hidden="1">
      <c r="B208" s="6"/>
      <c r="C208" s="7"/>
      <c r="D208" s="21"/>
      <c r="E208" s="9"/>
      <c r="F208" s="226"/>
      <c r="G208" s="46"/>
      <c r="H208" s="26"/>
      <c r="I208" s="7"/>
      <c r="J208" s="7"/>
      <c r="K208" s="9"/>
      <c r="L208" s="237"/>
      <c r="M208" s="35"/>
    </row>
    <row r="209" spans="1:13" ht="12.75" hidden="1">
      <c r="B209" s="6"/>
      <c r="C209" s="7"/>
      <c r="D209" s="21"/>
      <c r="E209" s="9"/>
      <c r="F209" s="226"/>
      <c r="G209" s="46"/>
      <c r="H209" s="26"/>
      <c r="I209" s="7"/>
      <c r="J209" s="7"/>
      <c r="K209" s="9"/>
      <c r="L209" s="237"/>
      <c r="M209" s="35"/>
    </row>
    <row r="210" spans="1:13" ht="12.75" hidden="1">
      <c r="B210" s="6"/>
      <c r="C210" s="7"/>
      <c r="D210" s="21"/>
      <c r="E210" s="9"/>
      <c r="F210" s="226"/>
      <c r="G210" s="46"/>
      <c r="H210" s="26"/>
      <c r="I210" s="7"/>
      <c r="J210" s="7"/>
      <c r="K210" s="9"/>
      <c r="L210" s="237"/>
      <c r="M210" s="35"/>
    </row>
    <row r="211" spans="1:13" ht="12.75" hidden="1">
      <c r="B211" s="6"/>
      <c r="C211" s="7"/>
      <c r="D211" s="21"/>
      <c r="E211" s="9"/>
      <c r="F211" s="226"/>
      <c r="G211" s="46"/>
      <c r="H211" s="26"/>
      <c r="I211" s="7"/>
      <c r="J211" s="7"/>
      <c r="K211" s="9"/>
      <c r="L211" s="237"/>
      <c r="M211" s="35"/>
    </row>
    <row r="212" spans="1:13" ht="13.5" hidden="1" thickBot="1">
      <c r="B212" s="19"/>
      <c r="C212" s="10"/>
      <c r="D212" s="22"/>
      <c r="E212" s="11"/>
      <c r="F212" s="227"/>
      <c r="G212" s="46"/>
      <c r="H212" s="28"/>
      <c r="I212" s="29"/>
      <c r="J212" s="29"/>
      <c r="K212" s="30"/>
      <c r="L212" s="238"/>
      <c r="M212" s="35"/>
    </row>
    <row r="213" spans="1:13" ht="12.75" thickTop="1">
      <c r="B213" s="47"/>
      <c r="C213" s="47"/>
      <c r="D213" s="47"/>
      <c r="E213" s="47"/>
      <c r="F213" s="47"/>
      <c r="G213" s="46"/>
      <c r="H213" s="48"/>
      <c r="I213" s="48"/>
      <c r="J213" s="48"/>
      <c r="K213" s="48"/>
      <c r="L213" s="48"/>
      <c r="M213" s="35"/>
    </row>
    <row r="214" spans="1:13" s="3" customFormat="1" ht="21" thickBot="1">
      <c r="A214" s="35"/>
      <c r="B214" s="893" t="s">
        <v>772</v>
      </c>
      <c r="C214" s="893"/>
      <c r="D214" s="35"/>
      <c r="E214" s="193" t="s">
        <v>727</v>
      </c>
      <c r="F214" s="902" t="s">
        <v>1651</v>
      </c>
      <c r="G214" s="902"/>
      <c r="H214" s="902"/>
      <c r="I214" s="902"/>
      <c r="J214" s="35"/>
      <c r="K214" s="893" t="s">
        <v>727</v>
      </c>
      <c r="L214" s="893"/>
      <c r="M214" s="46"/>
    </row>
    <row r="215" spans="1:13" s="3" customFormat="1" ht="13.5" thickTop="1" thickBot="1">
      <c r="A215" s="35"/>
      <c r="B215" s="894" t="s">
        <v>718</v>
      </c>
      <c r="C215" s="895"/>
      <c r="D215" s="43"/>
      <c r="E215" s="44"/>
      <c r="F215" s="44"/>
      <c r="G215" s="35"/>
      <c r="H215" s="898" t="s">
        <v>719</v>
      </c>
      <c r="I215" s="899"/>
      <c r="J215" s="45"/>
      <c r="K215" s="45"/>
      <c r="L215" s="45"/>
      <c r="M215" s="46"/>
    </row>
    <row r="216" spans="1:13" s="3" customFormat="1" ht="16.5" thickTop="1" thickBot="1">
      <c r="A216" s="46"/>
      <c r="B216" s="896"/>
      <c r="C216" s="897"/>
      <c r="D216" s="14"/>
      <c r="E216" s="12" t="s">
        <v>647</v>
      </c>
      <c r="F216" s="13">
        <f>COUNTA(D218:D237)</f>
        <v>4</v>
      </c>
      <c r="G216" s="46"/>
      <c r="H216" s="900"/>
      <c r="I216" s="901"/>
      <c r="J216" s="32"/>
      <c r="K216" s="33" t="s">
        <v>647</v>
      </c>
      <c r="L216" s="34">
        <f>COUNTA(J218:J237)</f>
        <v>4</v>
      </c>
      <c r="M216" s="46"/>
    </row>
    <row r="217" spans="1:13" s="3" customFormat="1">
      <c r="A217" s="46"/>
      <c r="B217" s="15" t="s">
        <v>628</v>
      </c>
      <c r="C217" s="16" t="s">
        <v>624</v>
      </c>
      <c r="D217" s="4" t="s">
        <v>625</v>
      </c>
      <c r="E217" s="4" t="s">
        <v>626</v>
      </c>
      <c r="F217" s="5" t="s">
        <v>646</v>
      </c>
      <c r="G217" s="46"/>
      <c r="H217" s="24" t="s">
        <v>628</v>
      </c>
      <c r="I217" s="23" t="s">
        <v>624</v>
      </c>
      <c r="J217" s="4" t="s">
        <v>625</v>
      </c>
      <c r="K217" s="4" t="s">
        <v>626</v>
      </c>
      <c r="L217" s="25" t="s">
        <v>646</v>
      </c>
      <c r="M217" s="46"/>
    </row>
    <row r="218" spans="1:13" s="3" customFormat="1">
      <c r="A218" s="46"/>
      <c r="B218" s="82" t="s">
        <v>632</v>
      </c>
      <c r="C218" s="83" t="s">
        <v>689</v>
      </c>
      <c r="D218" s="84" t="s">
        <v>2322</v>
      </c>
      <c r="E218" s="85" t="s">
        <v>753</v>
      </c>
      <c r="F218" s="263" t="s">
        <v>3173</v>
      </c>
      <c r="G218" s="46"/>
      <c r="H218" s="100" t="s">
        <v>632</v>
      </c>
      <c r="I218" s="83" t="s">
        <v>731</v>
      </c>
      <c r="J218" s="84" t="s">
        <v>3141</v>
      </c>
      <c r="K218" s="85" t="s">
        <v>948</v>
      </c>
      <c r="L218" s="267" t="s">
        <v>3318</v>
      </c>
      <c r="M218" s="46"/>
    </row>
    <row r="219" spans="1:13" s="3" customFormat="1">
      <c r="A219" s="46"/>
      <c r="B219" s="87" t="s">
        <v>633</v>
      </c>
      <c r="C219" s="88" t="s">
        <v>1319</v>
      </c>
      <c r="D219" s="89" t="s">
        <v>1401</v>
      </c>
      <c r="E219" s="90" t="s">
        <v>753</v>
      </c>
      <c r="F219" s="264" t="s">
        <v>3321</v>
      </c>
      <c r="G219" s="46"/>
      <c r="H219" s="102" t="s">
        <v>633</v>
      </c>
      <c r="I219" s="88" t="s">
        <v>731</v>
      </c>
      <c r="J219" s="89" t="s">
        <v>2109</v>
      </c>
      <c r="K219" s="90" t="s">
        <v>753</v>
      </c>
      <c r="L219" s="268" t="s">
        <v>3319</v>
      </c>
      <c r="M219" s="46"/>
    </row>
    <row r="220" spans="1:13" s="3" customFormat="1">
      <c r="A220" s="46"/>
      <c r="B220" s="92" t="s">
        <v>634</v>
      </c>
      <c r="C220" s="93" t="s">
        <v>1358</v>
      </c>
      <c r="D220" s="94" t="s">
        <v>450</v>
      </c>
      <c r="E220" s="95" t="s">
        <v>753</v>
      </c>
      <c r="F220" s="265" t="s">
        <v>3322</v>
      </c>
      <c r="G220" s="46"/>
      <c r="H220" s="104" t="s">
        <v>634</v>
      </c>
      <c r="I220" s="93" t="s">
        <v>793</v>
      </c>
      <c r="J220" s="94" t="s">
        <v>2408</v>
      </c>
      <c r="K220" s="95" t="s">
        <v>753</v>
      </c>
      <c r="L220" s="269" t="s">
        <v>3320</v>
      </c>
      <c r="M220" s="46"/>
    </row>
    <row r="221" spans="1:13" s="3" customFormat="1" ht="12.75" thickBot="1">
      <c r="A221" s="46"/>
      <c r="B221" s="6" t="s">
        <v>635</v>
      </c>
      <c r="C221" s="7" t="s">
        <v>1618</v>
      </c>
      <c r="D221" s="8" t="s">
        <v>3238</v>
      </c>
      <c r="E221" s="9" t="s">
        <v>883</v>
      </c>
      <c r="F221" s="266" t="s">
        <v>3323</v>
      </c>
      <c r="G221" s="46"/>
      <c r="H221" s="26" t="s">
        <v>635</v>
      </c>
      <c r="I221" s="7" t="s">
        <v>785</v>
      </c>
      <c r="J221" s="8" t="s">
        <v>964</v>
      </c>
      <c r="K221" s="9" t="s">
        <v>631</v>
      </c>
      <c r="L221" s="270" t="s">
        <v>2930</v>
      </c>
      <c r="M221" s="46"/>
    </row>
    <row r="222" spans="1:13" s="3" customFormat="1" hidden="1">
      <c r="A222" s="46"/>
      <c r="B222" s="6"/>
      <c r="C222" s="7"/>
      <c r="D222" s="8"/>
      <c r="E222" s="9"/>
      <c r="F222" s="266"/>
      <c r="G222" s="46"/>
      <c r="H222" s="26"/>
      <c r="I222" s="7"/>
      <c r="J222" s="8"/>
      <c r="K222" s="9"/>
      <c r="L222" s="270"/>
      <c r="M222" s="46"/>
    </row>
    <row r="223" spans="1:13" s="3" customFormat="1" hidden="1">
      <c r="A223" s="46"/>
      <c r="B223" s="6"/>
      <c r="C223" s="7"/>
      <c r="D223" s="8"/>
      <c r="E223" s="9"/>
      <c r="F223" s="266"/>
      <c r="G223" s="46"/>
      <c r="H223" s="26"/>
      <c r="I223" s="7"/>
      <c r="J223" s="8"/>
      <c r="K223" s="9"/>
      <c r="L223" s="270"/>
      <c r="M223" s="46"/>
    </row>
    <row r="224" spans="1:13" s="3" customFormat="1" hidden="1">
      <c r="A224" s="46"/>
      <c r="B224" s="6"/>
      <c r="C224" s="7"/>
      <c r="D224" s="8"/>
      <c r="E224" s="9"/>
      <c r="F224" s="266"/>
      <c r="G224" s="46"/>
      <c r="H224" s="26"/>
      <c r="I224" s="7"/>
      <c r="J224" s="8"/>
      <c r="K224" s="9"/>
      <c r="L224" s="237"/>
      <c r="M224" s="46"/>
    </row>
    <row r="225" spans="1:13" s="3" customFormat="1" ht="12.75" hidden="1">
      <c r="A225" s="46"/>
      <c r="B225" s="6"/>
      <c r="C225" s="7"/>
      <c r="D225" s="20"/>
      <c r="E225" s="9"/>
      <c r="F225" s="226"/>
      <c r="G225" s="46"/>
      <c r="H225" s="26"/>
      <c r="I225" s="7"/>
      <c r="J225" s="8"/>
      <c r="K225" s="9"/>
      <c r="L225" s="237"/>
      <c r="M225" s="46"/>
    </row>
    <row r="226" spans="1:13" s="3" customFormat="1" ht="12.75" hidden="1">
      <c r="A226" s="46"/>
      <c r="B226" s="6"/>
      <c r="C226" s="7"/>
      <c r="D226" s="20"/>
      <c r="E226" s="9"/>
      <c r="F226" s="226"/>
      <c r="G226" s="46"/>
      <c r="H226" s="26"/>
      <c r="I226" s="7"/>
      <c r="J226" s="8"/>
      <c r="K226" s="9"/>
      <c r="L226" s="237"/>
      <c r="M226" s="46"/>
    </row>
    <row r="227" spans="1:13" s="3" customFormat="1" ht="12.75" hidden="1">
      <c r="A227" s="46"/>
      <c r="B227" s="6"/>
      <c r="C227" s="7"/>
      <c r="D227" s="20"/>
      <c r="E227" s="9"/>
      <c r="F227" s="22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0"/>
      <c r="E231" s="9"/>
      <c r="F231" s="226"/>
      <c r="G231" s="46"/>
      <c r="H231" s="26"/>
      <c r="I231" s="7"/>
      <c r="J231" s="8"/>
      <c r="K231" s="9"/>
      <c r="L231" s="237"/>
      <c r="M231" s="46"/>
    </row>
    <row r="232" spans="1:13" s="3" customFormat="1" ht="12.75" hidden="1">
      <c r="A232" s="46"/>
      <c r="B232" s="6"/>
      <c r="C232" s="7"/>
      <c r="D232" s="21"/>
      <c r="E232" s="9"/>
      <c r="F232" s="226"/>
      <c r="G232" s="46"/>
      <c r="H232" s="26"/>
      <c r="I232" s="7"/>
      <c r="J232" s="7"/>
      <c r="K232" s="9"/>
      <c r="L232" s="237"/>
      <c r="M232" s="46"/>
    </row>
    <row r="233" spans="1:13" s="3" customFormat="1" ht="12.75" hidden="1">
      <c r="A233" s="46"/>
      <c r="B233" s="6"/>
      <c r="C233" s="7"/>
      <c r="D233" s="21"/>
      <c r="E233" s="9"/>
      <c r="F233" s="226"/>
      <c r="G233" s="46"/>
      <c r="H233" s="26"/>
      <c r="I233" s="7"/>
      <c r="J233" s="7"/>
      <c r="K233" s="9"/>
      <c r="L233" s="237"/>
      <c r="M233" s="46"/>
    </row>
    <row r="234" spans="1:13" s="3" customFormat="1" ht="12.75" hidden="1">
      <c r="A234" s="46"/>
      <c r="B234" s="6"/>
      <c r="C234" s="7"/>
      <c r="D234" s="21"/>
      <c r="E234" s="9"/>
      <c r="F234" s="226"/>
      <c r="G234" s="46"/>
      <c r="H234" s="26"/>
      <c r="I234" s="7"/>
      <c r="J234" s="7"/>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2.75" hidden="1">
      <c r="A236" s="46"/>
      <c r="B236" s="6"/>
      <c r="C236" s="7"/>
      <c r="D236" s="21"/>
      <c r="E236" s="9"/>
      <c r="F236" s="226"/>
      <c r="G236" s="46"/>
      <c r="H236" s="26"/>
      <c r="I236" s="7"/>
      <c r="J236" s="7"/>
      <c r="K236" s="9"/>
      <c r="L236" s="237"/>
      <c r="M236" s="46"/>
    </row>
    <row r="237" spans="1:13" s="3" customFormat="1" ht="13.5" hidden="1" thickBot="1">
      <c r="A237" s="46"/>
      <c r="B237" s="19"/>
      <c r="C237" s="10"/>
      <c r="D237" s="22"/>
      <c r="E237" s="11"/>
      <c r="F237" s="227"/>
      <c r="G237" s="46"/>
      <c r="H237" s="28"/>
      <c r="I237" s="29"/>
      <c r="J237" s="29"/>
      <c r="K237" s="30"/>
      <c r="L237" s="238"/>
      <c r="M237" s="46"/>
    </row>
    <row r="238" spans="1:13" s="3" customFormat="1" ht="12.75" thickTop="1">
      <c r="A238" s="46"/>
      <c r="B238" s="47"/>
      <c r="C238" s="47"/>
      <c r="D238" s="47"/>
      <c r="E238" s="47"/>
      <c r="F238" s="47"/>
      <c r="G238" s="46"/>
      <c r="H238" s="48"/>
      <c r="I238" s="48"/>
      <c r="J238" s="48"/>
      <c r="K238" s="48"/>
      <c r="L238" s="48"/>
      <c r="M238" s="46"/>
    </row>
    <row r="239" spans="1:13" s="3" customFormat="1" ht="21" thickBot="1">
      <c r="A239" s="35"/>
      <c r="B239" s="195" t="s">
        <v>773</v>
      </c>
      <c r="C239" s="193"/>
      <c r="D239" s="35"/>
      <c r="E239" s="193" t="s">
        <v>726</v>
      </c>
      <c r="F239" s="902" t="s">
        <v>1652</v>
      </c>
      <c r="G239" s="902"/>
      <c r="H239" s="902"/>
      <c r="I239" s="902"/>
      <c r="J239" s="35"/>
      <c r="K239" s="193" t="s">
        <v>724</v>
      </c>
      <c r="L239" s="193"/>
      <c r="M239" s="46"/>
    </row>
    <row r="240" spans="1:13" s="3" customFormat="1" ht="13.5" thickTop="1" thickBot="1">
      <c r="A240" s="35"/>
      <c r="B240" s="920" t="s">
        <v>720</v>
      </c>
      <c r="C240" s="921"/>
      <c r="D240" s="43"/>
      <c r="E240" s="44"/>
      <c r="F240" s="44"/>
      <c r="G240" s="35"/>
      <c r="H240" s="924" t="s">
        <v>721</v>
      </c>
      <c r="I240" s="925"/>
      <c r="J240" s="45"/>
      <c r="K240" s="45"/>
      <c r="L240" s="45"/>
      <c r="M240" s="46"/>
    </row>
    <row r="241" spans="1:13" s="3" customFormat="1" ht="16.5" thickTop="1" thickBot="1">
      <c r="A241" s="46"/>
      <c r="B241" s="922"/>
      <c r="C241" s="923"/>
      <c r="D241" s="14"/>
      <c r="E241" s="12" t="s">
        <v>647</v>
      </c>
      <c r="F241" s="13">
        <f>COUNTA(D243:D263)</f>
        <v>6</v>
      </c>
      <c r="G241" s="46"/>
      <c r="H241" s="926"/>
      <c r="I241" s="927"/>
      <c r="J241" s="32"/>
      <c r="K241" s="33" t="s">
        <v>647</v>
      </c>
      <c r="L241" s="34">
        <f>COUNTA(J243:J263)</f>
        <v>21</v>
      </c>
      <c r="M241" s="46"/>
    </row>
    <row r="242" spans="1:13" s="3" customFormat="1">
      <c r="A242" s="46"/>
      <c r="B242" s="15" t="s">
        <v>628</v>
      </c>
      <c r="C242" s="16" t="s">
        <v>624</v>
      </c>
      <c r="D242" s="4" t="s">
        <v>625</v>
      </c>
      <c r="E242" s="4" t="s">
        <v>1588</v>
      </c>
      <c r="F242" s="5" t="s">
        <v>646</v>
      </c>
      <c r="G242" s="46"/>
      <c r="H242" s="24" t="s">
        <v>628</v>
      </c>
      <c r="I242" s="23" t="s">
        <v>624</v>
      </c>
      <c r="J242" s="4" t="s">
        <v>625</v>
      </c>
      <c r="K242" s="4" t="s">
        <v>1588</v>
      </c>
      <c r="L242" s="25" t="s">
        <v>646</v>
      </c>
      <c r="M242" s="46"/>
    </row>
    <row r="243" spans="1:13" s="3" customFormat="1">
      <c r="A243" s="46"/>
      <c r="B243" s="82" t="s">
        <v>632</v>
      </c>
      <c r="C243" s="83" t="s">
        <v>1360</v>
      </c>
      <c r="D243" s="84" t="s">
        <v>2524</v>
      </c>
      <c r="E243" s="85" t="s">
        <v>2473</v>
      </c>
      <c r="F243" s="263" t="s">
        <v>530</v>
      </c>
      <c r="G243" s="46"/>
      <c r="H243" s="100" t="s">
        <v>632</v>
      </c>
      <c r="I243" s="83" t="s">
        <v>1147</v>
      </c>
      <c r="J243" s="84" t="s">
        <v>3330</v>
      </c>
      <c r="K243" s="85" t="s">
        <v>2473</v>
      </c>
      <c r="L243" s="267" t="s">
        <v>3337</v>
      </c>
      <c r="M243" s="46"/>
    </row>
    <row r="244" spans="1:13" s="3" customFormat="1">
      <c r="A244" s="46"/>
      <c r="B244" s="87" t="s">
        <v>633</v>
      </c>
      <c r="C244" s="88" t="s">
        <v>698</v>
      </c>
      <c r="D244" s="89" t="s">
        <v>2298</v>
      </c>
      <c r="E244" s="90" t="s">
        <v>671</v>
      </c>
      <c r="F244" s="264" t="s">
        <v>2925</v>
      </c>
      <c r="G244" s="46"/>
      <c r="H244" s="102" t="s">
        <v>633</v>
      </c>
      <c r="I244" s="88" t="s">
        <v>1117</v>
      </c>
      <c r="J244" s="89" t="s">
        <v>1115</v>
      </c>
      <c r="K244" s="90" t="s">
        <v>2969</v>
      </c>
      <c r="L244" s="268" t="s">
        <v>2947</v>
      </c>
      <c r="M244" s="46"/>
    </row>
    <row r="245" spans="1:13" s="3" customFormat="1">
      <c r="A245" s="46"/>
      <c r="B245" s="92" t="s">
        <v>634</v>
      </c>
      <c r="C245" s="93" t="s">
        <v>969</v>
      </c>
      <c r="D245" s="94" t="s">
        <v>1271</v>
      </c>
      <c r="E245" s="95" t="s">
        <v>948</v>
      </c>
      <c r="F245" s="265" t="s">
        <v>3151</v>
      </c>
      <c r="G245" s="46"/>
      <c r="H245" s="104" t="s">
        <v>634</v>
      </c>
      <c r="I245" s="93" t="s">
        <v>2945</v>
      </c>
      <c r="J245" s="94" t="s">
        <v>304</v>
      </c>
      <c r="K245" s="95" t="s">
        <v>1599</v>
      </c>
      <c r="L245" s="269" t="s">
        <v>3338</v>
      </c>
      <c r="M245" s="46"/>
    </row>
    <row r="246" spans="1:13" s="3" customFormat="1">
      <c r="A246" s="46"/>
      <c r="B246" s="6" t="s">
        <v>635</v>
      </c>
      <c r="C246" s="7" t="s">
        <v>3324</v>
      </c>
      <c r="D246" s="8" t="s">
        <v>3325</v>
      </c>
      <c r="E246" s="9" t="s">
        <v>3420</v>
      </c>
      <c r="F246" s="266" t="s">
        <v>534</v>
      </c>
      <c r="G246" s="46"/>
      <c r="H246" s="26" t="s">
        <v>635</v>
      </c>
      <c r="I246" s="7" t="s">
        <v>707</v>
      </c>
      <c r="J246" s="8" t="s">
        <v>184</v>
      </c>
      <c r="K246" s="9" t="s">
        <v>883</v>
      </c>
      <c r="L246" s="270" t="s">
        <v>3339</v>
      </c>
      <c r="M246" s="46"/>
    </row>
    <row r="247" spans="1:13" s="3" customFormat="1">
      <c r="A247" s="46"/>
      <c r="B247" s="6" t="s">
        <v>636</v>
      </c>
      <c r="C247" s="7" t="s">
        <v>1037</v>
      </c>
      <c r="D247" s="8" t="s">
        <v>695</v>
      </c>
      <c r="E247" s="9" t="s">
        <v>671</v>
      </c>
      <c r="F247" s="266" t="s">
        <v>3327</v>
      </c>
      <c r="G247" s="46"/>
      <c r="H247" s="26" t="s">
        <v>636</v>
      </c>
      <c r="I247" s="7" t="s">
        <v>669</v>
      </c>
      <c r="J247" s="8" t="s">
        <v>2689</v>
      </c>
      <c r="K247" s="9" t="s">
        <v>753</v>
      </c>
      <c r="L247" s="270" t="s">
        <v>3340</v>
      </c>
      <c r="M247" s="46"/>
    </row>
    <row r="248" spans="1:13" s="3" customFormat="1">
      <c r="A248" s="46"/>
      <c r="B248" s="6" t="s">
        <v>637</v>
      </c>
      <c r="C248" s="7" t="s">
        <v>677</v>
      </c>
      <c r="D248" s="8" t="s">
        <v>3326</v>
      </c>
      <c r="E248" s="9" t="s">
        <v>3328</v>
      </c>
      <c r="F248" s="266" t="s">
        <v>3329</v>
      </c>
      <c r="G248" s="46"/>
      <c r="H248" s="26" t="s">
        <v>637</v>
      </c>
      <c r="I248" s="7" t="s">
        <v>731</v>
      </c>
      <c r="J248" s="8" t="s">
        <v>3331</v>
      </c>
      <c r="K248" s="9" t="s">
        <v>730</v>
      </c>
      <c r="L248" s="270" t="s">
        <v>3341</v>
      </c>
      <c r="M248" s="46"/>
    </row>
    <row r="249" spans="1:13" s="3" customFormat="1">
      <c r="A249" s="46"/>
      <c r="B249" s="6"/>
      <c r="C249" s="7"/>
      <c r="D249" s="8"/>
      <c r="E249" s="9"/>
      <c r="F249" s="266"/>
      <c r="G249" s="46"/>
      <c r="H249" s="26" t="s">
        <v>638</v>
      </c>
      <c r="I249" s="7" t="s">
        <v>1147</v>
      </c>
      <c r="J249" s="8" t="s">
        <v>1069</v>
      </c>
      <c r="K249" s="9" t="s">
        <v>753</v>
      </c>
      <c r="L249" s="270" t="s">
        <v>3342</v>
      </c>
      <c r="M249" s="46"/>
    </row>
    <row r="250" spans="1:13" s="3" customFormat="1" ht="12.75">
      <c r="A250" s="46"/>
      <c r="B250" s="6"/>
      <c r="C250" s="7"/>
      <c r="D250" s="20"/>
      <c r="E250" s="9"/>
      <c r="F250" s="226"/>
      <c r="G250" s="46"/>
      <c r="H250" s="26" t="s">
        <v>639</v>
      </c>
      <c r="I250" s="7" t="s">
        <v>731</v>
      </c>
      <c r="J250" s="8" t="s">
        <v>3332</v>
      </c>
      <c r="K250" s="9" t="s">
        <v>730</v>
      </c>
      <c r="L250" s="270" t="s">
        <v>2987</v>
      </c>
      <c r="M250" s="46"/>
    </row>
    <row r="251" spans="1:13" s="3" customFormat="1" ht="12.75">
      <c r="A251" s="46"/>
      <c r="B251" s="6"/>
      <c r="C251" s="7"/>
      <c r="D251" s="20"/>
      <c r="E251" s="9"/>
      <c r="F251" s="226"/>
      <c r="G251" s="46"/>
      <c r="H251" s="26" t="s">
        <v>640</v>
      </c>
      <c r="I251" s="7" t="s">
        <v>731</v>
      </c>
      <c r="J251" s="8" t="s">
        <v>578</v>
      </c>
      <c r="K251" s="9" t="s">
        <v>883</v>
      </c>
      <c r="L251" s="270" t="s">
        <v>3343</v>
      </c>
      <c r="M251" s="46"/>
    </row>
    <row r="252" spans="1:13" s="3" customFormat="1" ht="12.75">
      <c r="A252" s="46"/>
      <c r="B252" s="6"/>
      <c r="C252" s="7"/>
      <c r="D252" s="20"/>
      <c r="E252" s="9"/>
      <c r="F252" s="226"/>
      <c r="G252" s="46"/>
      <c r="H252" s="26" t="s">
        <v>641</v>
      </c>
      <c r="I252" s="7" t="s">
        <v>707</v>
      </c>
      <c r="J252" s="8" t="s">
        <v>1430</v>
      </c>
      <c r="K252" s="9" t="s">
        <v>883</v>
      </c>
      <c r="L252" s="270" t="s">
        <v>3344</v>
      </c>
      <c r="M252" s="46"/>
    </row>
    <row r="253" spans="1:13" s="3" customFormat="1" ht="12.75">
      <c r="A253" s="46"/>
      <c r="B253" s="6"/>
      <c r="C253" s="7"/>
      <c r="D253" s="20"/>
      <c r="E253" s="9"/>
      <c r="F253" s="226"/>
      <c r="G253" s="46"/>
      <c r="H253" s="26" t="s">
        <v>642</v>
      </c>
      <c r="I253" s="7" t="s">
        <v>1060</v>
      </c>
      <c r="J253" s="8" t="s">
        <v>3158</v>
      </c>
      <c r="K253" s="9" t="s">
        <v>753</v>
      </c>
      <c r="L253" s="270" t="s">
        <v>3345</v>
      </c>
      <c r="M253" s="46"/>
    </row>
    <row r="254" spans="1:13" s="3" customFormat="1" ht="12.75">
      <c r="A254" s="46"/>
      <c r="B254" s="6"/>
      <c r="C254" s="7"/>
      <c r="D254" s="20"/>
      <c r="E254" s="9"/>
      <c r="F254" s="226"/>
      <c r="G254" s="46"/>
      <c r="H254" s="26" t="s">
        <v>643</v>
      </c>
      <c r="I254" s="7" t="s">
        <v>731</v>
      </c>
      <c r="J254" s="8" t="s">
        <v>3333</v>
      </c>
      <c r="K254" s="9" t="s">
        <v>668</v>
      </c>
      <c r="L254" s="270" t="s">
        <v>3346</v>
      </c>
      <c r="M254" s="46"/>
    </row>
    <row r="255" spans="1:13" s="3" customFormat="1" ht="12.75">
      <c r="A255" s="46"/>
      <c r="B255" s="6"/>
      <c r="C255" s="7"/>
      <c r="D255" s="20"/>
      <c r="E255" s="9"/>
      <c r="F255" s="226"/>
      <c r="G255" s="46"/>
      <c r="H255" s="26" t="s">
        <v>644</v>
      </c>
      <c r="I255" s="7" t="s">
        <v>793</v>
      </c>
      <c r="J255" s="8" t="s">
        <v>794</v>
      </c>
      <c r="K255" s="9" t="s">
        <v>631</v>
      </c>
      <c r="L255" s="270" t="s">
        <v>3347</v>
      </c>
      <c r="M255" s="46"/>
    </row>
    <row r="256" spans="1:13" s="3" customFormat="1" ht="12.75">
      <c r="A256" s="46"/>
      <c r="B256" s="6"/>
      <c r="C256" s="7"/>
      <c r="D256" s="20"/>
      <c r="E256" s="9"/>
      <c r="F256" s="226"/>
      <c r="G256" s="46"/>
      <c r="H256" s="26" t="s">
        <v>645</v>
      </c>
      <c r="I256" s="7" t="s">
        <v>701</v>
      </c>
      <c r="J256" s="8" t="s">
        <v>3334</v>
      </c>
      <c r="K256" s="9" t="s">
        <v>3420</v>
      </c>
      <c r="L256" s="270" t="s">
        <v>3348</v>
      </c>
      <c r="M256" s="46"/>
    </row>
    <row r="257" spans="1:13" s="3" customFormat="1" ht="12.75">
      <c r="A257" s="46"/>
      <c r="B257" s="6"/>
      <c r="C257" s="7"/>
      <c r="D257" s="20"/>
      <c r="E257" s="9"/>
      <c r="F257" s="226"/>
      <c r="G257" s="46"/>
      <c r="H257" s="26" t="s">
        <v>648</v>
      </c>
      <c r="I257" s="7" t="s">
        <v>812</v>
      </c>
      <c r="J257" s="8" t="s">
        <v>1003</v>
      </c>
      <c r="K257" s="9" t="s">
        <v>671</v>
      </c>
      <c r="L257" s="270" t="s">
        <v>2171</v>
      </c>
      <c r="M257" s="46"/>
    </row>
    <row r="258" spans="1:13" s="3" customFormat="1" ht="12.75">
      <c r="A258" s="46"/>
      <c r="B258" s="6"/>
      <c r="C258" s="7"/>
      <c r="D258" s="21"/>
      <c r="E258" s="9"/>
      <c r="F258" s="226"/>
      <c r="G258" s="46"/>
      <c r="H258" s="26" t="s">
        <v>649</v>
      </c>
      <c r="I258" s="7" t="s">
        <v>1084</v>
      </c>
      <c r="J258" s="8" t="s">
        <v>3335</v>
      </c>
      <c r="K258" s="9" t="s">
        <v>883</v>
      </c>
      <c r="L258" s="237" t="s">
        <v>3349</v>
      </c>
      <c r="M258" s="46"/>
    </row>
    <row r="259" spans="1:13" s="3" customFormat="1" ht="12.75">
      <c r="A259" s="46"/>
      <c r="B259" s="6"/>
      <c r="C259" s="7"/>
      <c r="D259" s="21"/>
      <c r="E259" s="9"/>
      <c r="F259" s="226"/>
      <c r="G259" s="46"/>
      <c r="H259" s="26" t="s">
        <v>650</v>
      </c>
      <c r="I259" s="7" t="s">
        <v>1060</v>
      </c>
      <c r="J259" s="333" t="s">
        <v>316</v>
      </c>
      <c r="K259" s="9" t="s">
        <v>730</v>
      </c>
      <c r="L259" s="237" t="s">
        <v>577</v>
      </c>
      <c r="M259" s="46"/>
    </row>
    <row r="260" spans="1:13" s="3" customFormat="1" ht="12.75">
      <c r="A260" s="46"/>
      <c r="B260" s="6"/>
      <c r="C260" s="7"/>
      <c r="D260" s="21"/>
      <c r="E260" s="9"/>
      <c r="F260" s="226"/>
      <c r="G260" s="46"/>
      <c r="H260" s="26" t="s">
        <v>651</v>
      </c>
      <c r="I260" s="7" t="s">
        <v>798</v>
      </c>
      <c r="J260" s="333" t="s">
        <v>3336</v>
      </c>
      <c r="K260" s="9" t="s">
        <v>3328</v>
      </c>
      <c r="L260" s="237" t="s">
        <v>3350</v>
      </c>
      <c r="M260" s="46"/>
    </row>
    <row r="261" spans="1:13" s="3" customFormat="1" ht="12.75">
      <c r="A261" s="46"/>
      <c r="B261" s="6"/>
      <c r="C261" s="7"/>
      <c r="D261" s="21"/>
      <c r="E261" s="9"/>
      <c r="F261" s="226"/>
      <c r="G261" s="46"/>
      <c r="H261" s="26" t="s">
        <v>652</v>
      </c>
      <c r="I261" s="7" t="s">
        <v>701</v>
      </c>
      <c r="J261" s="333" t="s">
        <v>2854</v>
      </c>
      <c r="K261" s="9" t="s">
        <v>576</v>
      </c>
      <c r="L261" s="237" t="s">
        <v>3351</v>
      </c>
      <c r="M261" s="46"/>
    </row>
    <row r="262" spans="1:13" s="3" customFormat="1" ht="12.75">
      <c r="A262" s="46"/>
      <c r="B262" s="6"/>
      <c r="C262" s="7"/>
      <c r="D262" s="21"/>
      <c r="E262" s="9"/>
      <c r="F262" s="226"/>
      <c r="G262" s="46"/>
      <c r="H262" s="26" t="s">
        <v>653</v>
      </c>
      <c r="I262" s="7" t="s">
        <v>708</v>
      </c>
      <c r="J262" s="333" t="s">
        <v>811</v>
      </c>
      <c r="K262" s="9" t="s">
        <v>631</v>
      </c>
      <c r="L262" s="237" t="s">
        <v>3352</v>
      </c>
      <c r="M262" s="46"/>
    </row>
    <row r="263" spans="1:13" s="3" customFormat="1" ht="13.5" thickBot="1">
      <c r="A263" s="46"/>
      <c r="B263" s="19"/>
      <c r="C263" s="10"/>
      <c r="D263" s="22"/>
      <c r="E263" s="11"/>
      <c r="F263" s="227"/>
      <c r="G263" s="46"/>
      <c r="H263" s="28" t="s">
        <v>901</v>
      </c>
      <c r="I263" s="29" t="s">
        <v>849</v>
      </c>
      <c r="J263" s="506" t="s">
        <v>1152</v>
      </c>
      <c r="K263" s="30" t="s">
        <v>671</v>
      </c>
      <c r="L263" s="238" t="s">
        <v>3353</v>
      </c>
      <c r="M263" s="46"/>
    </row>
    <row r="264" spans="1:13" s="3" customFormat="1" ht="12.75" thickTop="1">
      <c r="A264" s="46"/>
      <c r="B264" s="47"/>
      <c r="C264" s="47"/>
      <c r="D264" s="47"/>
      <c r="E264" s="47"/>
      <c r="F264" s="47"/>
      <c r="G264" s="46"/>
      <c r="H264" s="48"/>
      <c r="I264" s="48"/>
      <c r="J264" s="48"/>
      <c r="K264" s="48"/>
      <c r="L264" s="48"/>
      <c r="M264" s="46"/>
    </row>
    <row r="265" spans="1:13" s="3" customFormat="1" ht="21" thickBot="1">
      <c r="A265" s="35"/>
      <c r="B265" s="195" t="s">
        <v>774</v>
      </c>
      <c r="C265" s="193"/>
      <c r="D265" s="35"/>
      <c r="E265" s="193" t="s">
        <v>726</v>
      </c>
      <c r="F265" s="902" t="s">
        <v>723</v>
      </c>
      <c r="G265" s="902"/>
      <c r="H265" s="902"/>
      <c r="I265" s="902"/>
      <c r="K265" s="193" t="s">
        <v>724</v>
      </c>
      <c r="L265" s="193"/>
      <c r="M265" s="46"/>
    </row>
    <row r="266" spans="1:13" s="3" customFormat="1" ht="13.5" thickTop="1" thickBot="1">
      <c r="A266" s="35"/>
      <c r="B266" s="920" t="s">
        <v>1617</v>
      </c>
      <c r="C266" s="921"/>
      <c r="D266" s="43"/>
      <c r="E266" s="44"/>
      <c r="F266" s="44"/>
      <c r="G266" s="35"/>
      <c r="H266" s="924" t="s">
        <v>722</v>
      </c>
      <c r="I266" s="925"/>
      <c r="J266" s="45"/>
      <c r="K266" s="45"/>
      <c r="L266" s="45"/>
      <c r="M266" s="46"/>
    </row>
    <row r="267" spans="1:13" s="3" customFormat="1" ht="16.5" thickTop="1" thickBot="1">
      <c r="A267" s="46"/>
      <c r="B267" s="922"/>
      <c r="C267" s="923"/>
      <c r="D267" s="14"/>
      <c r="E267" s="12" t="s">
        <v>647</v>
      </c>
      <c r="F267" s="13">
        <f>COUNTA(D269:D288)</f>
        <v>9</v>
      </c>
      <c r="G267" s="46"/>
      <c r="H267" s="926"/>
      <c r="I267" s="927"/>
      <c r="J267" s="32"/>
      <c r="K267" s="33" t="s">
        <v>647</v>
      </c>
      <c r="L267" s="34">
        <f>COUNTA(J269:J288)</f>
        <v>14</v>
      </c>
      <c r="M267" s="46"/>
    </row>
    <row r="268" spans="1:13" s="3" customFormat="1">
      <c r="A268" s="46"/>
      <c r="B268" s="15" t="s">
        <v>628</v>
      </c>
      <c r="C268" s="16" t="s">
        <v>624</v>
      </c>
      <c r="D268" s="4" t="s">
        <v>625</v>
      </c>
      <c r="E268" s="4" t="s">
        <v>1588</v>
      </c>
      <c r="F268" s="5" t="s">
        <v>646</v>
      </c>
      <c r="G268" s="46"/>
      <c r="H268" s="24" t="s">
        <v>628</v>
      </c>
      <c r="I268" s="23" t="s">
        <v>624</v>
      </c>
      <c r="J268" s="4" t="s">
        <v>625</v>
      </c>
      <c r="K268" s="4" t="s">
        <v>1588</v>
      </c>
      <c r="L268" s="25" t="s">
        <v>646</v>
      </c>
      <c r="M268" s="46"/>
    </row>
    <row r="269" spans="1:13" s="3" customFormat="1">
      <c r="A269" s="46"/>
      <c r="B269" s="82" t="s">
        <v>632</v>
      </c>
      <c r="C269" s="83" t="s">
        <v>1096</v>
      </c>
      <c r="D269" s="84" t="s">
        <v>3354</v>
      </c>
      <c r="E269" s="85" t="s">
        <v>883</v>
      </c>
      <c r="F269" s="263" t="s">
        <v>3359</v>
      </c>
      <c r="G269" s="46"/>
      <c r="H269" s="100" t="s">
        <v>632</v>
      </c>
      <c r="I269" s="83" t="s">
        <v>793</v>
      </c>
      <c r="J269" s="84" t="s">
        <v>2566</v>
      </c>
      <c r="K269" s="85" t="s">
        <v>753</v>
      </c>
      <c r="L269" s="267" t="s">
        <v>3375</v>
      </c>
      <c r="M269" s="46"/>
    </row>
    <row r="270" spans="1:13" s="3" customFormat="1">
      <c r="A270" s="46"/>
      <c r="B270" s="87" t="s">
        <v>633</v>
      </c>
      <c r="C270" s="88" t="s">
        <v>1405</v>
      </c>
      <c r="D270" s="89" t="s">
        <v>2971</v>
      </c>
      <c r="E270" s="90" t="s">
        <v>730</v>
      </c>
      <c r="F270" s="264" t="s">
        <v>3360</v>
      </c>
      <c r="G270" s="46"/>
      <c r="H270" s="102" t="s">
        <v>633</v>
      </c>
      <c r="I270" s="88" t="s">
        <v>982</v>
      </c>
      <c r="J270" s="89" t="s">
        <v>1281</v>
      </c>
      <c r="K270" s="90" t="s">
        <v>753</v>
      </c>
      <c r="L270" s="268" t="s">
        <v>569</v>
      </c>
      <c r="M270" s="46"/>
    </row>
    <row r="271" spans="1:13" s="3" customFormat="1">
      <c r="A271" s="46"/>
      <c r="B271" s="92" t="s">
        <v>634</v>
      </c>
      <c r="C271" s="93" t="s">
        <v>682</v>
      </c>
      <c r="D271" s="94" t="s">
        <v>3171</v>
      </c>
      <c r="E271" s="95" t="s">
        <v>753</v>
      </c>
      <c r="F271" s="265" t="s">
        <v>2941</v>
      </c>
      <c r="G271" s="46"/>
      <c r="H271" s="104" t="s">
        <v>634</v>
      </c>
      <c r="I271" s="93" t="s">
        <v>1060</v>
      </c>
      <c r="J271" s="94" t="s">
        <v>3365</v>
      </c>
      <c r="K271" s="95" t="s">
        <v>3420</v>
      </c>
      <c r="L271" s="269" t="s">
        <v>3376</v>
      </c>
      <c r="M271" s="46"/>
    </row>
    <row r="272" spans="1:13" s="3" customFormat="1">
      <c r="A272" s="46"/>
      <c r="B272" s="6" t="s">
        <v>635</v>
      </c>
      <c r="C272" s="7" t="s">
        <v>763</v>
      </c>
      <c r="D272" s="8" t="s">
        <v>3355</v>
      </c>
      <c r="E272" s="9" t="s">
        <v>3420</v>
      </c>
      <c r="F272" s="266" t="s">
        <v>3361</v>
      </c>
      <c r="G272" s="46"/>
      <c r="H272" s="26" t="s">
        <v>635</v>
      </c>
      <c r="I272" s="7" t="s">
        <v>1068</v>
      </c>
      <c r="J272" s="8" t="s">
        <v>3183</v>
      </c>
      <c r="K272" s="9" t="s">
        <v>3221</v>
      </c>
      <c r="L272" s="270" t="s">
        <v>319</v>
      </c>
      <c r="M272" s="46"/>
    </row>
    <row r="273" spans="1:13" s="3" customFormat="1">
      <c r="A273" s="46"/>
      <c r="B273" s="6" t="s">
        <v>636</v>
      </c>
      <c r="C273" s="7" t="s">
        <v>749</v>
      </c>
      <c r="D273" s="8" t="s">
        <v>550</v>
      </c>
      <c r="E273" s="9" t="s">
        <v>663</v>
      </c>
      <c r="F273" s="266" t="s">
        <v>3174</v>
      </c>
      <c r="G273" s="46"/>
      <c r="H273" s="26" t="s">
        <v>636</v>
      </c>
      <c r="I273" s="7" t="s">
        <v>1291</v>
      </c>
      <c r="J273" s="8" t="s">
        <v>3366</v>
      </c>
      <c r="K273" s="9" t="s">
        <v>730</v>
      </c>
      <c r="L273" s="270" t="s">
        <v>3377</v>
      </c>
      <c r="M273" s="46"/>
    </row>
    <row r="274" spans="1:13" s="3" customFormat="1">
      <c r="A274" s="46"/>
      <c r="B274" s="6" t="s">
        <v>637</v>
      </c>
      <c r="C274" s="7" t="s">
        <v>1620</v>
      </c>
      <c r="D274" s="8" t="s">
        <v>1621</v>
      </c>
      <c r="E274" s="9" t="s">
        <v>753</v>
      </c>
      <c r="F274" s="266" t="s">
        <v>3362</v>
      </c>
      <c r="G274" s="46"/>
      <c r="H274" s="26" t="s">
        <v>637</v>
      </c>
      <c r="I274" s="7" t="s">
        <v>744</v>
      </c>
      <c r="J274" s="8" t="s">
        <v>3367</v>
      </c>
      <c r="K274" s="9" t="s">
        <v>883</v>
      </c>
      <c r="L274" s="270" t="s">
        <v>2995</v>
      </c>
      <c r="M274" s="46"/>
    </row>
    <row r="275" spans="1:13" s="3" customFormat="1">
      <c r="A275" s="46"/>
      <c r="B275" s="6" t="s">
        <v>638</v>
      </c>
      <c r="C275" s="7" t="s">
        <v>3356</v>
      </c>
      <c r="D275" s="8" t="s">
        <v>3357</v>
      </c>
      <c r="E275" s="9" t="s">
        <v>883</v>
      </c>
      <c r="F275" s="266" t="s">
        <v>3155</v>
      </c>
      <c r="G275" s="46"/>
      <c r="H275" s="26" t="s">
        <v>638</v>
      </c>
      <c r="I275" s="7" t="s">
        <v>2351</v>
      </c>
      <c r="J275" s="8" t="s">
        <v>3368</v>
      </c>
      <c r="K275" s="9" t="s">
        <v>883</v>
      </c>
      <c r="L275" s="270" t="s">
        <v>3378</v>
      </c>
      <c r="M275" s="46"/>
    </row>
    <row r="276" spans="1:13" s="3" customFormat="1">
      <c r="A276" s="46"/>
      <c r="B276" s="6" t="s">
        <v>639</v>
      </c>
      <c r="C276" s="7" t="s">
        <v>655</v>
      </c>
      <c r="D276" s="8" t="s">
        <v>3358</v>
      </c>
      <c r="E276" s="9" t="s">
        <v>939</v>
      </c>
      <c r="F276" s="266" t="s">
        <v>3363</v>
      </c>
      <c r="G276" s="46"/>
      <c r="H276" s="26" t="s">
        <v>639</v>
      </c>
      <c r="I276" s="7" t="s">
        <v>701</v>
      </c>
      <c r="J276" s="8" t="s">
        <v>1541</v>
      </c>
      <c r="K276" s="9" t="s">
        <v>753</v>
      </c>
      <c r="L276" s="270" t="s">
        <v>2174</v>
      </c>
      <c r="M276" s="46"/>
    </row>
    <row r="277" spans="1:13" s="3" customFormat="1">
      <c r="A277" s="46"/>
      <c r="B277" s="6" t="s">
        <v>640</v>
      </c>
      <c r="C277" s="7" t="s">
        <v>761</v>
      </c>
      <c r="D277" s="8" t="s">
        <v>2058</v>
      </c>
      <c r="E277" s="9" t="s">
        <v>753</v>
      </c>
      <c r="F277" s="266" t="s">
        <v>3364</v>
      </c>
      <c r="G277" s="46"/>
      <c r="H277" s="26" t="s">
        <v>640</v>
      </c>
      <c r="I277" s="7" t="s">
        <v>744</v>
      </c>
      <c r="J277" s="8" t="s">
        <v>745</v>
      </c>
      <c r="K277" s="9" t="s">
        <v>753</v>
      </c>
      <c r="L277" s="270" t="s">
        <v>3379</v>
      </c>
      <c r="M277" s="46"/>
    </row>
    <row r="278" spans="1:13" s="3" customFormat="1" ht="12.75">
      <c r="A278" s="46"/>
      <c r="B278" s="6"/>
      <c r="C278" s="7"/>
      <c r="D278" s="20"/>
      <c r="E278" s="9"/>
      <c r="F278" s="226"/>
      <c r="G278" s="46"/>
      <c r="H278" s="26" t="s">
        <v>641</v>
      </c>
      <c r="I278" s="7" t="s">
        <v>835</v>
      </c>
      <c r="J278" s="8" t="s">
        <v>3369</v>
      </c>
      <c r="K278" s="9" t="s">
        <v>3380</v>
      </c>
      <c r="L278" s="270" t="s">
        <v>3381</v>
      </c>
      <c r="M278" s="46"/>
    </row>
    <row r="279" spans="1:13" s="3" customFormat="1" ht="12.75">
      <c r="A279" s="46"/>
      <c r="B279" s="6"/>
      <c r="C279" s="7"/>
      <c r="D279" s="20"/>
      <c r="E279" s="9"/>
      <c r="F279" s="226"/>
      <c r="G279" s="46"/>
      <c r="H279" s="26" t="s">
        <v>642</v>
      </c>
      <c r="I279" s="7" t="s">
        <v>3370</v>
      </c>
      <c r="J279" s="8" t="s">
        <v>3371</v>
      </c>
      <c r="K279" s="9" t="s">
        <v>883</v>
      </c>
      <c r="L279" s="270" t="s">
        <v>3382</v>
      </c>
      <c r="M279" s="46"/>
    </row>
    <row r="280" spans="1:13" s="3" customFormat="1" ht="12.75">
      <c r="A280" s="46"/>
      <c r="B280" s="6"/>
      <c r="C280" s="7"/>
      <c r="D280" s="20"/>
      <c r="E280" s="9"/>
      <c r="F280" s="226"/>
      <c r="G280" s="46"/>
      <c r="H280" s="26" t="s">
        <v>643</v>
      </c>
      <c r="I280" s="7" t="s">
        <v>1817</v>
      </c>
      <c r="J280" s="8" t="s">
        <v>3372</v>
      </c>
      <c r="K280" s="9" t="s">
        <v>883</v>
      </c>
      <c r="L280" s="270" t="s">
        <v>3383</v>
      </c>
      <c r="M280" s="46"/>
    </row>
    <row r="281" spans="1:13" s="3" customFormat="1" ht="12.75">
      <c r="A281" s="46"/>
      <c r="B281" s="6"/>
      <c r="C281" s="7"/>
      <c r="D281" s="20"/>
      <c r="E281" s="9"/>
      <c r="F281" s="226"/>
      <c r="G281" s="46"/>
      <c r="H281" s="26" t="s">
        <v>644</v>
      </c>
      <c r="I281" s="7" t="s">
        <v>669</v>
      </c>
      <c r="J281" s="8" t="s">
        <v>3373</v>
      </c>
      <c r="K281" s="9" t="s">
        <v>3384</v>
      </c>
      <c r="L281" s="270" t="s">
        <v>3385</v>
      </c>
      <c r="M281" s="46"/>
    </row>
    <row r="282" spans="1:13" s="3" customFormat="1" ht="13.5" thickBot="1">
      <c r="A282" s="46"/>
      <c r="B282" s="6"/>
      <c r="C282" s="7"/>
      <c r="D282" s="20"/>
      <c r="E282" s="9"/>
      <c r="F282" s="226"/>
      <c r="G282" s="46"/>
      <c r="H282" s="26" t="s">
        <v>645</v>
      </c>
      <c r="I282" s="7" t="s">
        <v>1153</v>
      </c>
      <c r="J282" s="8" t="s">
        <v>3374</v>
      </c>
      <c r="K282" s="9" t="s">
        <v>2781</v>
      </c>
      <c r="L282" s="270" t="s">
        <v>3386</v>
      </c>
      <c r="M282" s="46"/>
    </row>
    <row r="283" spans="1:13" s="3" customFormat="1" ht="12.75" hidden="1">
      <c r="A283" s="46"/>
      <c r="B283" s="6"/>
      <c r="C283" s="7"/>
      <c r="D283" s="21"/>
      <c r="E283" s="9"/>
      <c r="F283" s="226"/>
      <c r="G283" s="46"/>
      <c r="H283" s="26"/>
      <c r="I283" s="7"/>
      <c r="J283" s="7"/>
      <c r="K283" s="9"/>
      <c r="L283" s="237"/>
      <c r="M283" s="46"/>
    </row>
    <row r="284" spans="1:13" s="3" customFormat="1" ht="12.75" hidden="1">
      <c r="A284" s="46"/>
      <c r="B284" s="6"/>
      <c r="C284" s="7"/>
      <c r="D284" s="21"/>
      <c r="E284" s="9"/>
      <c r="F284" s="226"/>
      <c r="G284" s="46"/>
      <c r="H284" s="26"/>
      <c r="I284" s="7"/>
      <c r="J284" s="7"/>
      <c r="K284" s="9"/>
      <c r="L284" s="237"/>
      <c r="M284" s="46"/>
    </row>
    <row r="285" spans="1:13" s="3" customFormat="1" ht="12.75" hidden="1">
      <c r="A285" s="46"/>
      <c r="B285" s="6"/>
      <c r="C285" s="7"/>
      <c r="D285" s="21"/>
      <c r="E285" s="9"/>
      <c r="F285" s="226"/>
      <c r="G285" s="46"/>
      <c r="H285" s="26"/>
      <c r="I285" s="7"/>
      <c r="J285" s="7"/>
      <c r="K285" s="9"/>
      <c r="L285" s="237"/>
      <c r="M285" s="46"/>
    </row>
    <row r="286" spans="1:13" s="3" customFormat="1" ht="12.75" hidden="1">
      <c r="A286" s="46"/>
      <c r="B286" s="6"/>
      <c r="C286" s="7"/>
      <c r="D286" s="21"/>
      <c r="E286" s="9"/>
      <c r="F286" s="226"/>
      <c r="G286" s="46"/>
      <c r="H286" s="26"/>
      <c r="I286" s="7"/>
      <c r="J286" s="7"/>
      <c r="K286" s="9"/>
      <c r="L286" s="237"/>
      <c r="M286" s="46"/>
    </row>
    <row r="287" spans="1:13" s="3" customFormat="1" ht="12.75" hidden="1">
      <c r="A287" s="46"/>
      <c r="B287" s="6"/>
      <c r="C287" s="7"/>
      <c r="D287" s="21"/>
      <c r="E287" s="9"/>
      <c r="F287" s="226"/>
      <c r="G287" s="46"/>
      <c r="H287" s="26"/>
      <c r="I287" s="7"/>
      <c r="J287" s="7"/>
      <c r="K287" s="9"/>
      <c r="L287" s="237"/>
      <c r="M287" s="46"/>
    </row>
    <row r="288" spans="1:13" s="3" customFormat="1" ht="13.5" hidden="1" thickBot="1">
      <c r="A288" s="46"/>
      <c r="B288" s="19"/>
      <c r="C288" s="10"/>
      <c r="D288" s="22"/>
      <c r="E288" s="11"/>
      <c r="F288" s="227"/>
      <c r="G288" s="46"/>
      <c r="H288" s="28"/>
      <c r="I288" s="29"/>
      <c r="J288" s="29"/>
      <c r="K288" s="30"/>
      <c r="L288" s="238"/>
      <c r="M288" s="46"/>
    </row>
    <row r="289" spans="1:13" s="3" customFormat="1" ht="12.75" thickTop="1">
      <c r="A289" s="46"/>
      <c r="B289" s="47"/>
      <c r="C289" s="47"/>
      <c r="D289" s="47"/>
      <c r="E289" s="47"/>
      <c r="F289" s="47"/>
      <c r="G289" s="46"/>
      <c r="H289" s="48"/>
      <c r="I289" s="48"/>
      <c r="J289" s="48"/>
      <c r="K289" s="48"/>
      <c r="L289" s="48"/>
      <c r="M289" s="46"/>
    </row>
    <row r="290" spans="1:13" s="3" customFormat="1" ht="21" thickBot="1">
      <c r="A290" s="35"/>
      <c r="B290" s="195" t="s">
        <v>914</v>
      </c>
      <c r="C290" s="193"/>
      <c r="D290" s="193" t="s">
        <v>724</v>
      </c>
      <c r="E290" s="902" t="s">
        <v>916</v>
      </c>
      <c r="F290" s="902"/>
      <c r="G290" s="42"/>
      <c r="H290" s="193" t="s">
        <v>775</v>
      </c>
      <c r="I290" s="193"/>
      <c r="J290" s="193" t="s">
        <v>724</v>
      </c>
      <c r="K290" s="902" t="s">
        <v>915</v>
      </c>
      <c r="L290" s="902"/>
      <c r="M290" s="46"/>
    </row>
    <row r="291" spans="1:13" s="3" customFormat="1" ht="13.5" thickTop="1" thickBot="1">
      <c r="A291" s="35"/>
      <c r="B291" s="930" t="s">
        <v>906</v>
      </c>
      <c r="C291" s="931"/>
      <c r="D291" s="45"/>
      <c r="E291" s="45"/>
      <c r="F291" s="45"/>
      <c r="G291" s="35"/>
      <c r="H291" s="924" t="s">
        <v>722</v>
      </c>
      <c r="I291" s="925"/>
      <c r="J291" s="45"/>
      <c r="K291" s="45"/>
      <c r="L291" s="45"/>
      <c r="M291" s="46"/>
    </row>
    <row r="292" spans="1:13" s="3" customFormat="1" ht="16.5" thickTop="1" thickBot="1">
      <c r="A292" s="46"/>
      <c r="B292" s="932"/>
      <c r="C292" s="933"/>
      <c r="D292" s="58"/>
      <c r="E292" s="59" t="s">
        <v>647</v>
      </c>
      <c r="F292" s="60">
        <f>COUNTA(D294:D313)</f>
        <v>7</v>
      </c>
      <c r="G292" s="46"/>
      <c r="H292" s="926"/>
      <c r="I292" s="927"/>
      <c r="J292" s="32"/>
      <c r="K292" s="33" t="s">
        <v>647</v>
      </c>
      <c r="L292" s="34">
        <f>COUNTA(J294:J313)</f>
        <v>13</v>
      </c>
      <c r="M292" s="46"/>
    </row>
    <row r="293" spans="1:13" s="3" customFormat="1">
      <c r="A293" s="46"/>
      <c r="B293" s="61" t="s">
        <v>628</v>
      </c>
      <c r="C293" s="4" t="s">
        <v>624</v>
      </c>
      <c r="D293" s="4" t="s">
        <v>625</v>
      </c>
      <c r="E293" s="4" t="s">
        <v>1588</v>
      </c>
      <c r="F293" s="62" t="s">
        <v>646</v>
      </c>
      <c r="G293" s="46"/>
      <c r="H293" s="24" t="s">
        <v>628</v>
      </c>
      <c r="I293" s="23" t="s">
        <v>624</v>
      </c>
      <c r="J293" s="4" t="s">
        <v>625</v>
      </c>
      <c r="K293" s="4" t="s">
        <v>1588</v>
      </c>
      <c r="L293" s="25" t="s">
        <v>646</v>
      </c>
      <c r="M293" s="46"/>
    </row>
    <row r="294" spans="1:13" s="3" customFormat="1">
      <c r="A294" s="46"/>
      <c r="B294" s="97" t="s">
        <v>632</v>
      </c>
      <c r="C294" s="83" t="s">
        <v>3402</v>
      </c>
      <c r="D294" s="84" t="s">
        <v>3403</v>
      </c>
      <c r="E294" s="85" t="s">
        <v>883</v>
      </c>
      <c r="F294" s="271" t="s">
        <v>3407</v>
      </c>
      <c r="G294" s="46"/>
      <c r="H294" s="100" t="s">
        <v>632</v>
      </c>
      <c r="I294" s="83" t="s">
        <v>790</v>
      </c>
      <c r="J294" s="84" t="s">
        <v>797</v>
      </c>
      <c r="K294" s="85" t="s">
        <v>679</v>
      </c>
      <c r="L294" s="267" t="s">
        <v>3389</v>
      </c>
      <c r="M294" s="46"/>
    </row>
    <row r="295" spans="1:13" s="3" customFormat="1">
      <c r="A295" s="46"/>
      <c r="B295" s="98" t="s">
        <v>633</v>
      </c>
      <c r="C295" s="88" t="s">
        <v>897</v>
      </c>
      <c r="D295" s="89" t="s">
        <v>3404</v>
      </c>
      <c r="E295" s="90" t="s">
        <v>2473</v>
      </c>
      <c r="F295" s="272" t="s">
        <v>3408</v>
      </c>
      <c r="G295" s="46"/>
      <c r="H295" s="102" t="s">
        <v>633</v>
      </c>
      <c r="I295" s="88" t="s">
        <v>701</v>
      </c>
      <c r="J295" s="89" t="s">
        <v>700</v>
      </c>
      <c r="K295" s="90" t="s">
        <v>671</v>
      </c>
      <c r="L295" s="268" t="s">
        <v>3007</v>
      </c>
      <c r="M295" s="46"/>
    </row>
    <row r="296" spans="1:13" s="3" customFormat="1">
      <c r="A296" s="46"/>
      <c r="B296" s="99" t="s">
        <v>634</v>
      </c>
      <c r="C296" s="93" t="s">
        <v>1439</v>
      </c>
      <c r="D296" s="94" t="s">
        <v>892</v>
      </c>
      <c r="E296" s="95" t="s">
        <v>668</v>
      </c>
      <c r="F296" s="273" t="s">
        <v>3409</v>
      </c>
      <c r="G296" s="46"/>
      <c r="H296" s="104" t="s">
        <v>634</v>
      </c>
      <c r="I296" s="93" t="s">
        <v>818</v>
      </c>
      <c r="J296" s="94" t="s">
        <v>2584</v>
      </c>
      <c r="K296" s="95" t="s">
        <v>883</v>
      </c>
      <c r="L296" s="269" t="s">
        <v>3390</v>
      </c>
      <c r="M296" s="46"/>
    </row>
    <row r="297" spans="1:13" s="3" customFormat="1">
      <c r="A297" s="46"/>
      <c r="B297" s="63" t="s">
        <v>635</v>
      </c>
      <c r="C297" s="7" t="s">
        <v>586</v>
      </c>
      <c r="D297" s="8" t="s">
        <v>1296</v>
      </c>
      <c r="E297" s="9" t="s">
        <v>753</v>
      </c>
      <c r="F297" s="274" t="s">
        <v>3410</v>
      </c>
      <c r="G297" s="46"/>
      <c r="H297" s="26" t="s">
        <v>635</v>
      </c>
      <c r="I297" s="7" t="s">
        <v>1631</v>
      </c>
      <c r="J297" s="8" t="s">
        <v>3196</v>
      </c>
      <c r="K297" s="9" t="s">
        <v>951</v>
      </c>
      <c r="L297" s="270" t="s">
        <v>3391</v>
      </c>
      <c r="M297" s="46"/>
    </row>
    <row r="298" spans="1:13" s="3" customFormat="1">
      <c r="A298" s="46"/>
      <c r="B298" s="63" t="s">
        <v>636</v>
      </c>
      <c r="C298" s="7"/>
      <c r="D298" s="8" t="s">
        <v>3405</v>
      </c>
      <c r="E298" s="9"/>
      <c r="F298" s="274" t="s">
        <v>3411</v>
      </c>
      <c r="G298" s="46"/>
      <c r="H298" s="26" t="s">
        <v>636</v>
      </c>
      <c r="I298" s="7" t="s">
        <v>731</v>
      </c>
      <c r="J298" s="8" t="s">
        <v>895</v>
      </c>
      <c r="K298" s="9" t="s">
        <v>671</v>
      </c>
      <c r="L298" s="270" t="s">
        <v>3392</v>
      </c>
      <c r="M298" s="46"/>
    </row>
    <row r="299" spans="1:13" s="3" customFormat="1">
      <c r="A299" s="46"/>
      <c r="B299" s="63" t="s">
        <v>637</v>
      </c>
      <c r="C299" s="7" t="s">
        <v>1084</v>
      </c>
      <c r="D299" s="8" t="s">
        <v>1865</v>
      </c>
      <c r="E299" s="9" t="s">
        <v>885</v>
      </c>
      <c r="F299" s="274" t="s">
        <v>3412</v>
      </c>
      <c r="G299" s="46"/>
      <c r="H299" s="26" t="s">
        <v>637</v>
      </c>
      <c r="I299" s="7" t="s">
        <v>866</v>
      </c>
      <c r="J299" s="8" t="s">
        <v>1070</v>
      </c>
      <c r="K299" s="9" t="s">
        <v>753</v>
      </c>
      <c r="L299" s="270" t="s">
        <v>3393</v>
      </c>
      <c r="M299" s="46"/>
    </row>
    <row r="300" spans="1:13" s="3" customFormat="1">
      <c r="A300" s="46"/>
      <c r="B300" s="63" t="s">
        <v>638</v>
      </c>
      <c r="C300" s="7" t="s">
        <v>1631</v>
      </c>
      <c r="D300" s="8" t="s">
        <v>3406</v>
      </c>
      <c r="E300" s="9" t="s">
        <v>883</v>
      </c>
      <c r="F300" s="274" t="s">
        <v>3413</v>
      </c>
      <c r="G300" s="46"/>
      <c r="H300" s="26" t="s">
        <v>638</v>
      </c>
      <c r="I300" s="7" t="s">
        <v>1062</v>
      </c>
      <c r="J300" s="8" t="s">
        <v>2996</v>
      </c>
      <c r="K300" s="9" t="s">
        <v>945</v>
      </c>
      <c r="L300" s="270" t="s">
        <v>3394</v>
      </c>
      <c r="M300" s="46"/>
    </row>
    <row r="301" spans="1:13" s="3" customFormat="1" ht="12.75">
      <c r="A301" s="46"/>
      <c r="B301" s="63"/>
      <c r="C301" s="7"/>
      <c r="D301" s="20"/>
      <c r="E301" s="9"/>
      <c r="F301" s="274"/>
      <c r="G301" s="46"/>
      <c r="H301" s="26" t="s">
        <v>639</v>
      </c>
      <c r="I301" s="7" t="s">
        <v>1596</v>
      </c>
      <c r="J301" s="8" t="s">
        <v>1582</v>
      </c>
      <c r="K301" s="9" t="s">
        <v>1601</v>
      </c>
      <c r="L301" s="270" t="s">
        <v>3395</v>
      </c>
      <c r="M301" s="478"/>
    </row>
    <row r="302" spans="1:13" s="3" customFormat="1" ht="12.75">
      <c r="A302" s="46"/>
      <c r="B302" s="63"/>
      <c r="C302" s="7"/>
      <c r="D302" s="20"/>
      <c r="E302" s="9"/>
      <c r="F302" s="274"/>
      <c r="G302" s="46"/>
      <c r="H302" s="26" t="s">
        <v>640</v>
      </c>
      <c r="I302" s="7" t="s">
        <v>866</v>
      </c>
      <c r="J302" s="8" t="s">
        <v>2597</v>
      </c>
      <c r="K302" s="9" t="s">
        <v>2473</v>
      </c>
      <c r="L302" s="270" t="s">
        <v>3396</v>
      </c>
      <c r="M302" s="478"/>
    </row>
    <row r="303" spans="1:13" s="3" customFormat="1" ht="12.75">
      <c r="A303" s="46"/>
      <c r="B303" s="63"/>
      <c r="C303" s="7"/>
      <c r="D303" s="20"/>
      <c r="E303" s="9"/>
      <c r="F303" s="232"/>
      <c r="G303" s="46"/>
      <c r="H303" s="26" t="s">
        <v>641</v>
      </c>
      <c r="I303" s="7" t="s">
        <v>740</v>
      </c>
      <c r="J303" s="8" t="s">
        <v>3176</v>
      </c>
      <c r="K303" s="9" t="s">
        <v>3178</v>
      </c>
      <c r="L303" s="270" t="s">
        <v>3397</v>
      </c>
      <c r="M303" s="478"/>
    </row>
    <row r="304" spans="1:13" s="3" customFormat="1" ht="12.75">
      <c r="A304" s="46"/>
      <c r="B304" s="63"/>
      <c r="C304" s="7"/>
      <c r="D304" s="20"/>
      <c r="E304" s="9"/>
      <c r="F304" s="232"/>
      <c r="G304" s="46"/>
      <c r="H304" s="26" t="s">
        <v>642</v>
      </c>
      <c r="I304" s="7" t="s">
        <v>818</v>
      </c>
      <c r="J304" s="8" t="s">
        <v>3387</v>
      </c>
      <c r="K304" s="9" t="s">
        <v>730</v>
      </c>
      <c r="L304" s="270" t="s">
        <v>3398</v>
      </c>
      <c r="M304" s="478"/>
    </row>
    <row r="305" spans="1:13" s="3" customFormat="1" ht="12.75">
      <c r="A305" s="46"/>
      <c r="B305" s="63"/>
      <c r="C305" s="7"/>
      <c r="D305" s="20"/>
      <c r="E305" s="9"/>
      <c r="F305" s="232"/>
      <c r="G305" s="46"/>
      <c r="H305" s="26" t="s">
        <v>643</v>
      </c>
      <c r="I305" s="7" t="s">
        <v>1053</v>
      </c>
      <c r="J305" s="8" t="s">
        <v>998</v>
      </c>
      <c r="K305" s="9" t="s">
        <v>753</v>
      </c>
      <c r="L305" s="270" t="s">
        <v>3399</v>
      </c>
      <c r="M305" s="478"/>
    </row>
    <row r="306" spans="1:13" s="3" customFormat="1" ht="13.5" thickBot="1">
      <c r="A306" s="46"/>
      <c r="B306" s="63"/>
      <c r="C306" s="7"/>
      <c r="D306" s="20"/>
      <c r="E306" s="9"/>
      <c r="F306" s="232"/>
      <c r="G306" s="46"/>
      <c r="H306" s="26" t="s">
        <v>644</v>
      </c>
      <c r="I306" s="7" t="s">
        <v>982</v>
      </c>
      <c r="J306" s="8" t="s">
        <v>3388</v>
      </c>
      <c r="K306" s="9" t="s">
        <v>3400</v>
      </c>
      <c r="L306" s="270" t="s">
        <v>3401</v>
      </c>
      <c r="M306" s="478"/>
    </row>
    <row r="307" spans="1:13" s="3" customFormat="1" ht="12.75" hidden="1">
      <c r="A307" s="46"/>
      <c r="B307" s="63"/>
      <c r="C307" s="7"/>
      <c r="D307" s="20"/>
      <c r="E307" s="9"/>
      <c r="F307" s="232"/>
      <c r="G307" s="46"/>
      <c r="H307" s="26"/>
      <c r="I307" s="7"/>
      <c r="J307" s="8"/>
      <c r="K307" s="9"/>
      <c r="L307" s="237"/>
      <c r="M307" s="478"/>
    </row>
    <row r="308" spans="1:13" s="3" customFormat="1" ht="12.75" hidden="1">
      <c r="A308" s="46"/>
      <c r="B308" s="63"/>
      <c r="C308" s="7"/>
      <c r="D308" s="21"/>
      <c r="E308" s="9"/>
      <c r="F308" s="232"/>
      <c r="G308" s="46"/>
      <c r="H308" s="26"/>
      <c r="I308" s="7"/>
      <c r="J308" s="7"/>
      <c r="K308" s="9"/>
      <c r="L308" s="237"/>
      <c r="M308" s="478"/>
    </row>
    <row r="309" spans="1:13" s="3" customFormat="1" ht="12.75" hidden="1">
      <c r="A309" s="46"/>
      <c r="B309" s="63"/>
      <c r="C309" s="7"/>
      <c r="D309" s="21"/>
      <c r="E309" s="9"/>
      <c r="F309" s="232"/>
      <c r="G309" s="46"/>
      <c r="H309" s="26"/>
      <c r="I309" s="7"/>
      <c r="J309" s="7"/>
      <c r="K309" s="9"/>
      <c r="L309" s="237"/>
      <c r="M309" s="478"/>
    </row>
    <row r="310" spans="1:13" s="3" customFormat="1" ht="12.75" hidden="1">
      <c r="A310" s="46"/>
      <c r="B310" s="63"/>
      <c r="C310" s="7"/>
      <c r="D310" s="21"/>
      <c r="E310" s="9"/>
      <c r="F310" s="232"/>
      <c r="G310" s="46"/>
      <c r="H310" s="26"/>
      <c r="I310" s="7"/>
      <c r="J310" s="7"/>
      <c r="K310" s="9"/>
      <c r="L310" s="237"/>
      <c r="M310" s="478"/>
    </row>
    <row r="311" spans="1:13" s="3" customFormat="1" ht="12.75" hidden="1">
      <c r="A311" s="46"/>
      <c r="B311" s="63"/>
      <c r="C311" s="7"/>
      <c r="D311" s="21"/>
      <c r="E311" s="9"/>
      <c r="F311" s="232"/>
      <c r="G311" s="46"/>
      <c r="H311" s="26"/>
      <c r="I311" s="7"/>
      <c r="J311" s="7"/>
      <c r="K311" s="9"/>
      <c r="L311" s="237"/>
      <c r="M311" s="478"/>
    </row>
    <row r="312" spans="1:13" s="3" customFormat="1" ht="12.75" hidden="1">
      <c r="A312" s="46"/>
      <c r="B312" s="63"/>
      <c r="C312" s="7"/>
      <c r="D312" s="21"/>
      <c r="E312" s="9"/>
      <c r="F312" s="232"/>
      <c r="G312" s="46"/>
      <c r="H312" s="26"/>
      <c r="I312" s="7"/>
      <c r="J312" s="7"/>
      <c r="K312" s="9"/>
      <c r="L312" s="237"/>
      <c r="M312" s="478"/>
    </row>
    <row r="313" spans="1:13" s="3" customFormat="1" ht="13.5" hidden="1" thickBot="1">
      <c r="A313" s="46"/>
      <c r="B313" s="65"/>
      <c r="C313" s="66"/>
      <c r="D313" s="67"/>
      <c r="E313" s="68"/>
      <c r="F313" s="233"/>
      <c r="G313" s="46"/>
      <c r="H313" s="28"/>
      <c r="I313" s="29"/>
      <c r="J313" s="29"/>
      <c r="K313" s="30"/>
      <c r="L313" s="238"/>
      <c r="M313" s="478"/>
    </row>
    <row r="314" spans="1:13" s="3" customFormat="1" ht="13.5" hidden="1" thickTop="1" thickBot="1">
      <c r="A314" s="46"/>
      <c r="B314" s="70"/>
      <c r="C314" s="70"/>
      <c r="D314" s="70"/>
      <c r="E314" s="70"/>
      <c r="F314" s="70"/>
      <c r="G314" s="46"/>
      <c r="H314" s="48"/>
      <c r="I314" s="48"/>
      <c r="J314" s="48"/>
      <c r="K314" s="48"/>
      <c r="L314" s="48"/>
      <c r="M314" s="478"/>
    </row>
    <row r="315" spans="1:13" s="3" customFormat="1" ht="12.75" thickTop="1">
      <c r="B315" s="256"/>
      <c r="C315" s="256"/>
      <c r="D315" s="256"/>
      <c r="E315" s="256"/>
      <c r="F315" s="256"/>
      <c r="H315" s="48"/>
      <c r="I315" s="48"/>
      <c r="J315" s="48"/>
      <c r="K315" s="48"/>
      <c r="L315" s="48"/>
      <c r="M315" s="478"/>
    </row>
    <row r="316" spans="1:13" s="3" customFormat="1" ht="21" thickBot="1">
      <c r="B316" s="195" t="s">
        <v>2796</v>
      </c>
      <c r="C316" s="193"/>
      <c r="D316" s="193" t="s">
        <v>724</v>
      </c>
      <c r="E316" s="902" t="s">
        <v>2791</v>
      </c>
      <c r="F316" s="902"/>
      <c r="G316" s="46"/>
      <c r="H316" s="193" t="s">
        <v>2562</v>
      </c>
      <c r="I316" s="193"/>
      <c r="J316" s="193" t="s">
        <v>726</v>
      </c>
      <c r="K316" s="902" t="s">
        <v>2563</v>
      </c>
      <c r="L316" s="902"/>
      <c r="M316" s="478"/>
    </row>
    <row r="317" spans="1:13" s="3" customFormat="1" ht="13.5" thickTop="1" thickBot="1">
      <c r="B317" s="930" t="s">
        <v>906</v>
      </c>
      <c r="C317" s="931"/>
      <c r="D317" s="45"/>
      <c r="E317" s="45"/>
      <c r="F317" s="45"/>
      <c r="G317" s="46"/>
      <c r="H317" s="924" t="s">
        <v>2563</v>
      </c>
      <c r="I317" s="925"/>
      <c r="J317" s="45"/>
      <c r="K317" s="45"/>
      <c r="L317" s="45"/>
      <c r="M317" s="478"/>
    </row>
    <row r="318" spans="1:13" s="3" customFormat="1" ht="16.5" thickTop="1" thickBot="1">
      <c r="B318" s="932"/>
      <c r="C318" s="933"/>
      <c r="D318" s="58"/>
      <c r="E318" s="59" t="s">
        <v>647</v>
      </c>
      <c r="F318" s="60">
        <f>COUNTA(D320:D339)</f>
        <v>2</v>
      </c>
      <c r="G318" s="46"/>
      <c r="H318" s="926"/>
      <c r="I318" s="927"/>
      <c r="J318" s="32"/>
      <c r="K318" s="33" t="s">
        <v>647</v>
      </c>
      <c r="L318" s="34">
        <f>COUNTA(J320:J327)</f>
        <v>2</v>
      </c>
      <c r="M318" s="478"/>
    </row>
    <row r="319" spans="1:13" s="3" customFormat="1">
      <c r="B319" s="61" t="s">
        <v>628</v>
      </c>
      <c r="C319" s="4" t="s">
        <v>624</v>
      </c>
      <c r="D319" s="4" t="s">
        <v>625</v>
      </c>
      <c r="E319" s="4" t="s">
        <v>1588</v>
      </c>
      <c r="F319" s="62" t="s">
        <v>646</v>
      </c>
      <c r="G319" s="46"/>
      <c r="H319" s="24" t="s">
        <v>628</v>
      </c>
      <c r="I319" s="23" t="s">
        <v>624</v>
      </c>
      <c r="J319" s="4" t="s">
        <v>625</v>
      </c>
      <c r="K319" s="4" t="s">
        <v>1588</v>
      </c>
      <c r="L319" s="25" t="s">
        <v>646</v>
      </c>
      <c r="M319" s="478"/>
    </row>
    <row r="320" spans="1:13" s="3" customFormat="1">
      <c r="B320" s="97" t="s">
        <v>632</v>
      </c>
      <c r="C320" s="83" t="s">
        <v>744</v>
      </c>
      <c r="D320" s="84" t="s">
        <v>1085</v>
      </c>
      <c r="E320" s="85" t="s">
        <v>948</v>
      </c>
      <c r="F320" s="271" t="s">
        <v>3414</v>
      </c>
      <c r="G320" s="46"/>
      <c r="H320" s="100" t="s">
        <v>632</v>
      </c>
      <c r="I320" s="83" t="s">
        <v>2979</v>
      </c>
      <c r="J320" s="84" t="s">
        <v>924</v>
      </c>
      <c r="K320" s="85" t="s">
        <v>631</v>
      </c>
      <c r="L320" s="267" t="s">
        <v>3417</v>
      </c>
      <c r="M320" s="478"/>
    </row>
    <row r="321" spans="2:13" s="3" customFormat="1" ht="12.75" thickBot="1">
      <c r="B321" s="98" t="s">
        <v>633</v>
      </c>
      <c r="C321" s="88" t="s">
        <v>1079</v>
      </c>
      <c r="D321" s="89" t="s">
        <v>1587</v>
      </c>
      <c r="E321" s="90" t="s">
        <v>753</v>
      </c>
      <c r="F321" s="272" t="s">
        <v>3415</v>
      </c>
      <c r="G321" s="46"/>
      <c r="H321" s="102" t="s">
        <v>633</v>
      </c>
      <c r="I321" s="88" t="s">
        <v>1324</v>
      </c>
      <c r="J321" s="89" t="s">
        <v>3416</v>
      </c>
      <c r="K321" s="90" t="s">
        <v>631</v>
      </c>
      <c r="L321" s="268" t="s">
        <v>3418</v>
      </c>
      <c r="M321" s="478"/>
    </row>
    <row r="322" spans="2:13" s="3" customFormat="1" hidden="1">
      <c r="B322" s="99"/>
      <c r="C322" s="93"/>
      <c r="D322" s="94"/>
      <c r="E322" s="95"/>
      <c r="F322" s="273"/>
      <c r="H322" s="104" t="s">
        <v>634</v>
      </c>
      <c r="I322" s="93"/>
      <c r="J322" s="94"/>
      <c r="K322" s="95"/>
      <c r="L322" s="269"/>
      <c r="M322" s="478"/>
    </row>
    <row r="323" spans="2:13" s="3" customFormat="1" hidden="1">
      <c r="B323" s="63"/>
      <c r="C323" s="7"/>
      <c r="D323" s="8"/>
      <c r="E323" s="9"/>
      <c r="F323" s="274"/>
      <c r="H323" s="26" t="s">
        <v>635</v>
      </c>
      <c r="I323" s="7"/>
      <c r="J323" s="8"/>
      <c r="K323" s="9"/>
      <c r="L323" s="237"/>
    </row>
    <row r="324" spans="2:13" s="3" customFormat="1" ht="13.5" hidden="1" thickBot="1">
      <c r="B324" s="65"/>
      <c r="C324" s="66"/>
      <c r="D324" s="352"/>
      <c r="E324" s="68"/>
      <c r="F324" s="505"/>
      <c r="H324" s="28" t="s">
        <v>636</v>
      </c>
      <c r="I324" s="29"/>
      <c r="J324" s="81"/>
      <c r="K324" s="30"/>
      <c r="L324" s="238"/>
    </row>
    <row r="325" spans="2:13" s="3" customFormat="1" ht="12.75" hidden="1">
      <c r="B325" s="350"/>
      <c r="C325" s="338"/>
      <c r="D325" s="339"/>
      <c r="E325" s="340"/>
      <c r="F325" s="504"/>
      <c r="H325" s="353"/>
      <c r="I325" s="338"/>
      <c r="J325" s="343"/>
      <c r="K325" s="340"/>
      <c r="L325" s="354"/>
    </row>
    <row r="326" spans="2:13" s="3" customFormat="1" ht="13.5" hidden="1" thickBot="1">
      <c r="B326" s="63"/>
      <c r="C326" s="7"/>
      <c r="D326" s="20"/>
      <c r="E326" s="9"/>
      <c r="F326" s="274"/>
      <c r="H326" s="26"/>
      <c r="I326" s="7"/>
      <c r="J326" s="8"/>
      <c r="K326" s="9"/>
      <c r="L326" s="237"/>
    </row>
    <row r="327" spans="2:13" s="3" customFormat="1" ht="13.5" hidden="1" thickTop="1">
      <c r="B327" s="63"/>
      <c r="C327" s="7"/>
      <c r="D327" s="20"/>
      <c r="E327" s="9"/>
      <c r="F327" s="274"/>
      <c r="H327" s="48"/>
      <c r="I327" s="48"/>
      <c r="J327" s="48"/>
      <c r="K327" s="48"/>
      <c r="L327" s="48"/>
    </row>
    <row r="328" spans="2:13" s="3" customFormat="1" ht="21" hidden="1" thickBot="1">
      <c r="B328" s="63"/>
      <c r="C328" s="7"/>
      <c r="D328" s="20"/>
      <c r="E328" s="9"/>
      <c r="F328" s="274"/>
      <c r="G328" s="46"/>
      <c r="H328" s="193" t="s">
        <v>556</v>
      </c>
      <c r="I328" s="193"/>
      <c r="J328" s="193" t="s">
        <v>555</v>
      </c>
      <c r="K328" s="902" t="s">
        <v>558</v>
      </c>
      <c r="L328" s="902"/>
    </row>
    <row r="329" spans="2:13" s="3" customFormat="1" ht="14.25" hidden="1" thickTop="1" thickBot="1">
      <c r="B329" s="63"/>
      <c r="C329" s="7"/>
      <c r="D329" s="20"/>
      <c r="E329" s="9"/>
      <c r="F329" s="232"/>
      <c r="H329" s="924" t="s">
        <v>557</v>
      </c>
      <c r="I329" s="925"/>
      <c r="J329" s="45"/>
      <c r="K329" s="45"/>
      <c r="L329" s="45"/>
    </row>
    <row r="330" spans="2:13" s="3" customFormat="1" ht="16.5" hidden="1" thickTop="1" thickBot="1">
      <c r="B330" s="63"/>
      <c r="C330" s="7"/>
      <c r="D330" s="20"/>
      <c r="E330" s="9"/>
      <c r="F330" s="232"/>
      <c r="H330" s="926"/>
      <c r="I330" s="927"/>
      <c r="J330" s="32"/>
      <c r="K330" s="33" t="s">
        <v>647</v>
      </c>
      <c r="L330" s="34">
        <f>COUNTA(D320:D339)</f>
        <v>2</v>
      </c>
    </row>
    <row r="331" spans="2:13" s="3" customFormat="1" ht="12.75" hidden="1">
      <c r="B331" s="63"/>
      <c r="C331" s="7"/>
      <c r="D331" s="20"/>
      <c r="E331" s="9"/>
      <c r="F331" s="232"/>
      <c r="H331" s="24" t="s">
        <v>628</v>
      </c>
      <c r="I331" s="23" t="s">
        <v>624</v>
      </c>
      <c r="J331" s="4" t="s">
        <v>625</v>
      </c>
      <c r="K331" s="4" t="s">
        <v>1588</v>
      </c>
      <c r="L331" s="25" t="s">
        <v>646</v>
      </c>
    </row>
    <row r="332" spans="2:13" s="3" customFormat="1" ht="12.75" hidden="1">
      <c r="B332" s="63"/>
      <c r="C332" s="7"/>
      <c r="D332" s="20"/>
      <c r="E332" s="9"/>
      <c r="F332" s="232"/>
      <c r="H332" s="100"/>
      <c r="I332" s="83"/>
      <c r="J332" s="84"/>
      <c r="K332" s="85"/>
      <c r="L332" s="267"/>
    </row>
    <row r="333" spans="2:13" s="3" customFormat="1" ht="12.75" hidden="1">
      <c r="B333" s="63"/>
      <c r="C333" s="7"/>
      <c r="D333" s="20"/>
      <c r="E333" s="9"/>
      <c r="F333" s="232"/>
      <c r="H333" s="102"/>
      <c r="I333" s="88"/>
      <c r="J333" s="89"/>
      <c r="K333" s="90"/>
      <c r="L333" s="268"/>
    </row>
    <row r="334" spans="2:13" s="3" customFormat="1" ht="12.75" hidden="1">
      <c r="B334" s="63"/>
      <c r="C334" s="7"/>
      <c r="D334" s="21"/>
      <c r="E334" s="9"/>
      <c r="F334" s="232"/>
      <c r="H334" s="104"/>
      <c r="I334" s="93"/>
      <c r="J334" s="94"/>
      <c r="K334" s="95"/>
      <c r="L334" s="236"/>
    </row>
    <row r="335" spans="2:13" s="3" customFormat="1" ht="12.75" hidden="1">
      <c r="B335" s="63"/>
      <c r="C335" s="7"/>
      <c r="D335" s="21"/>
      <c r="E335" s="9"/>
      <c r="F335" s="232"/>
      <c r="H335" s="26"/>
      <c r="I335" s="7"/>
      <c r="J335" s="8"/>
      <c r="K335" s="9"/>
      <c r="L335" s="237"/>
    </row>
    <row r="336" spans="2:13" s="3" customFormat="1" ht="12.75" hidden="1">
      <c r="B336" s="63"/>
      <c r="C336" s="7"/>
      <c r="D336" s="21"/>
      <c r="E336" s="9"/>
      <c r="F336" s="232"/>
      <c r="H336" s="26"/>
      <c r="I336" s="7"/>
      <c r="J336" s="8"/>
      <c r="K336" s="9"/>
      <c r="L336" s="237"/>
    </row>
    <row r="337" spans="2:12" s="3" customFormat="1" ht="12.75" hidden="1">
      <c r="B337" s="63"/>
      <c r="C337" s="7"/>
      <c r="D337" s="21"/>
      <c r="E337" s="9"/>
      <c r="F337" s="232"/>
      <c r="H337" s="26"/>
      <c r="I337" s="7"/>
      <c r="J337" s="8"/>
      <c r="K337" s="9"/>
      <c r="L337" s="237"/>
    </row>
    <row r="338" spans="2:12" s="3" customFormat="1" ht="13.5" hidden="1" thickBot="1">
      <c r="B338" s="63"/>
      <c r="C338" s="7"/>
      <c r="D338" s="21"/>
      <c r="E338" s="9"/>
      <c r="F338" s="232"/>
      <c r="H338" s="26"/>
      <c r="I338" s="7"/>
      <c r="J338" s="8"/>
      <c r="K338" s="9"/>
      <c r="L338" s="237"/>
    </row>
    <row r="339" spans="2:12" s="3" customFormat="1" ht="14.25" hidden="1" thickTop="1" thickBot="1">
      <c r="B339" s="65"/>
      <c r="C339" s="66"/>
      <c r="D339" s="67"/>
      <c r="E339" s="68"/>
      <c r="F339" s="233"/>
      <c r="H339" s="48"/>
      <c r="I339" s="48"/>
      <c r="J339" s="48"/>
      <c r="K339" s="48"/>
      <c r="L339" s="48"/>
    </row>
    <row r="340" spans="2:12" s="3" customFormat="1" ht="12.75" thickTop="1">
      <c r="B340" s="70"/>
      <c r="C340" s="70"/>
      <c r="D340" s="70"/>
      <c r="E340" s="70"/>
      <c r="F340" s="70"/>
      <c r="G340" s="478"/>
      <c r="H340" s="48"/>
      <c r="I340" s="48"/>
      <c r="J340" s="48"/>
      <c r="K340" s="48"/>
      <c r="L340" s="48"/>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K328:L328"/>
    <mergeCell ref="H329:I330"/>
    <mergeCell ref="B291:C292"/>
    <mergeCell ref="H291:I292"/>
    <mergeCell ref="E316:F316"/>
    <mergeCell ref="K316:L316"/>
    <mergeCell ref="B317:C318"/>
    <mergeCell ref="H317:I318"/>
    <mergeCell ref="F265:I265"/>
    <mergeCell ref="B266:C267"/>
    <mergeCell ref="H266:I267"/>
    <mergeCell ref="E290:F290"/>
    <mergeCell ref="K290:L290"/>
    <mergeCell ref="B215:C216"/>
    <mergeCell ref="H215:I216"/>
    <mergeCell ref="F239:I239"/>
    <mergeCell ref="B240:C241"/>
    <mergeCell ref="H240:I241"/>
    <mergeCell ref="B190:C191"/>
    <mergeCell ref="H190:I191"/>
    <mergeCell ref="B214:C214"/>
    <mergeCell ref="F214:I214"/>
    <mergeCell ref="K214:L214"/>
    <mergeCell ref="B162:C163"/>
    <mergeCell ref="H162:I163"/>
    <mergeCell ref="B189:C189"/>
    <mergeCell ref="F189:I189"/>
    <mergeCell ref="K189:L189"/>
    <mergeCell ref="B118:C119"/>
    <mergeCell ref="H118:I119"/>
    <mergeCell ref="B161:C161"/>
    <mergeCell ref="F161:I161"/>
    <mergeCell ref="K161:L161"/>
    <mergeCell ref="B73:C74"/>
    <mergeCell ref="H73:I74"/>
    <mergeCell ref="B117:C117"/>
    <mergeCell ref="F117:I117"/>
    <mergeCell ref="K117:L117"/>
    <mergeCell ref="B36:C37"/>
    <mergeCell ref="H36:I37"/>
    <mergeCell ref="B72:C72"/>
    <mergeCell ref="F72:I72"/>
    <mergeCell ref="K72:L72"/>
    <mergeCell ref="B11:C12"/>
    <mergeCell ref="H11:I12"/>
    <mergeCell ref="B35:C35"/>
    <mergeCell ref="F35:I35"/>
    <mergeCell ref="K35:L35"/>
    <mergeCell ref="A1:M1"/>
    <mergeCell ref="F4:G5"/>
    <mergeCell ref="F6:G7"/>
    <mergeCell ref="B10:C10"/>
    <mergeCell ref="F10:I10"/>
    <mergeCell ref="K10:L10"/>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4"/>
  <sheetViews>
    <sheetView workbookViewId="0">
      <selection activeCell="J11" sqref="J1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05" t="s">
        <v>3447</v>
      </c>
      <c r="B1" s="905"/>
      <c r="C1" s="905"/>
      <c r="D1" s="905"/>
      <c r="E1" s="905"/>
      <c r="F1" s="905"/>
      <c r="G1" s="905"/>
      <c r="H1" s="905"/>
      <c r="I1" s="905"/>
      <c r="J1" s="905"/>
      <c r="K1" s="905"/>
      <c r="L1" s="905"/>
      <c r="M1" s="905"/>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14">
        <v>40663</v>
      </c>
      <c r="G4" s="914"/>
      <c r="H4" s="38"/>
      <c r="I4" s="38"/>
      <c r="J4" s="38"/>
      <c r="K4" s="38"/>
      <c r="L4" s="38"/>
      <c r="M4" s="35"/>
    </row>
    <row r="5" spans="1:13" ht="15">
      <c r="B5" s="190" t="s">
        <v>619</v>
      </c>
      <c r="C5" s="191"/>
      <c r="D5" s="191"/>
      <c r="E5" s="191"/>
      <c r="F5" s="914"/>
      <c r="G5" s="914"/>
      <c r="H5" s="35"/>
      <c r="I5" s="35"/>
      <c r="J5" s="35"/>
      <c r="K5" s="35"/>
      <c r="L5" s="35"/>
      <c r="M5" s="35"/>
    </row>
    <row r="6" spans="1:13">
      <c r="A6" s="191"/>
      <c r="B6" s="191"/>
      <c r="C6" s="191"/>
      <c r="D6" s="191"/>
      <c r="E6" s="191"/>
      <c r="F6" s="902">
        <f>SUM(F12,L12,F40,L40,F77,L77,F122,L122,F166,L166,F194,L194,F219,L219,F244,L244,F270,L270,F295,L295,F321,L321)</f>
        <v>248</v>
      </c>
      <c r="G6" s="902"/>
      <c r="H6" s="35"/>
      <c r="I6" s="35"/>
      <c r="J6" s="35"/>
      <c r="K6" s="35"/>
      <c r="L6" s="35"/>
      <c r="M6" s="35"/>
    </row>
    <row r="7" spans="1:13" ht="14.25">
      <c r="B7" s="192" t="s">
        <v>620</v>
      </c>
      <c r="C7" s="191"/>
      <c r="D7" s="191"/>
      <c r="E7" s="191"/>
      <c r="F7" s="902"/>
      <c r="G7" s="902"/>
      <c r="H7" s="35"/>
      <c r="I7" s="35"/>
      <c r="J7" s="191"/>
      <c r="K7" s="191"/>
      <c r="L7" s="191"/>
      <c r="M7" s="35"/>
    </row>
    <row r="8" spans="1:13" ht="6" customHeight="1">
      <c r="A8" s="191"/>
      <c r="B8" s="191"/>
      <c r="C8" s="191"/>
      <c r="D8" s="191"/>
      <c r="E8" s="191"/>
      <c r="F8" s="35"/>
      <c r="G8" s="35"/>
      <c r="H8" s="35"/>
      <c r="I8" s="35"/>
      <c r="J8" s="191"/>
      <c r="K8" s="191"/>
      <c r="L8" s="191"/>
      <c r="M8" s="35"/>
    </row>
    <row r="9" spans="1:13" ht="15">
      <c r="A9" s="190"/>
      <c r="B9" s="191"/>
      <c r="C9" s="191"/>
      <c r="D9" s="191"/>
      <c r="E9" s="191"/>
      <c r="F9" s="35"/>
      <c r="G9" s="35"/>
      <c r="H9" s="35"/>
      <c r="I9" s="35"/>
      <c r="J9" s="191"/>
      <c r="K9" s="191"/>
      <c r="L9" s="191"/>
      <c r="M9" s="35"/>
    </row>
    <row r="10" spans="1:13" ht="34.5" customHeight="1" thickBot="1">
      <c r="A10" s="191"/>
      <c r="B10" s="915" t="s">
        <v>911</v>
      </c>
      <c r="C10" s="915"/>
      <c r="D10" s="191"/>
      <c r="E10" s="193" t="s">
        <v>6</v>
      </c>
      <c r="F10" s="902" t="s">
        <v>908</v>
      </c>
      <c r="G10" s="902"/>
      <c r="H10" s="902"/>
      <c r="I10" s="902"/>
      <c r="J10" s="191"/>
      <c r="K10" s="893" t="s">
        <v>6</v>
      </c>
      <c r="L10" s="893"/>
      <c r="M10" s="35"/>
    </row>
    <row r="11" spans="1:13" ht="5.25" customHeight="1" thickTop="1" thickBot="1">
      <c r="A11" s="35"/>
      <c r="B11" s="920" t="s">
        <v>623</v>
      </c>
      <c r="C11" s="921"/>
      <c r="D11" s="43"/>
      <c r="E11" s="44"/>
      <c r="F11" s="44"/>
      <c r="G11" s="35"/>
      <c r="H11" s="924" t="s">
        <v>654</v>
      </c>
      <c r="I11" s="925"/>
      <c r="J11" s="45"/>
      <c r="K11" s="45"/>
      <c r="L11" s="45"/>
      <c r="M11" s="35"/>
    </row>
    <row r="12" spans="1:13" s="3" customFormat="1" ht="16.5" thickTop="1" thickBot="1">
      <c r="A12" s="46"/>
      <c r="B12" s="922"/>
      <c r="C12" s="923"/>
      <c r="D12" s="14"/>
      <c r="E12" s="12" t="s">
        <v>647</v>
      </c>
      <c r="F12" s="13">
        <f>COUNTA(D14:D36)</f>
        <v>23</v>
      </c>
      <c r="G12" s="46"/>
      <c r="H12" s="926"/>
      <c r="I12" s="927"/>
      <c r="J12" s="32"/>
      <c r="K12" s="33" t="s">
        <v>647</v>
      </c>
      <c r="L12" s="34">
        <f>COUNTA(J14:J36)</f>
        <v>20</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975</v>
      </c>
      <c r="D14" s="84" t="s">
        <v>3456</v>
      </c>
      <c r="E14" s="85" t="s">
        <v>2616</v>
      </c>
      <c r="F14" s="263" t="s">
        <v>3448</v>
      </c>
      <c r="G14" s="46"/>
      <c r="H14" s="100" t="s">
        <v>632</v>
      </c>
      <c r="I14" s="83" t="s">
        <v>192</v>
      </c>
      <c r="J14" s="84" t="s">
        <v>1303</v>
      </c>
      <c r="K14" s="85" t="s">
        <v>631</v>
      </c>
      <c r="L14" s="267" t="s">
        <v>2825</v>
      </c>
      <c r="M14" s="46"/>
    </row>
    <row r="15" spans="1:13" s="3" customFormat="1">
      <c r="A15" s="46"/>
      <c r="B15" s="87" t="s">
        <v>633</v>
      </c>
      <c r="C15" s="88" t="s">
        <v>3457</v>
      </c>
      <c r="D15" s="89" t="s">
        <v>3458</v>
      </c>
      <c r="E15" s="90" t="s">
        <v>2473</v>
      </c>
      <c r="F15" s="264" t="s">
        <v>2825</v>
      </c>
      <c r="G15" s="46"/>
      <c r="H15" s="102" t="s">
        <v>633</v>
      </c>
      <c r="I15" s="88" t="s">
        <v>1123</v>
      </c>
      <c r="J15" s="89" t="s">
        <v>3475</v>
      </c>
      <c r="K15" s="90" t="s">
        <v>2473</v>
      </c>
      <c r="L15" s="268" t="s">
        <v>2826</v>
      </c>
      <c r="M15" s="46"/>
    </row>
    <row r="16" spans="1:13" s="3" customFormat="1">
      <c r="A16" s="46"/>
      <c r="B16" s="92" t="s">
        <v>634</v>
      </c>
      <c r="C16" s="93" t="s">
        <v>755</v>
      </c>
      <c r="D16" s="94" t="s">
        <v>3459</v>
      </c>
      <c r="E16" s="95" t="s">
        <v>2473</v>
      </c>
      <c r="F16" s="265" t="s">
        <v>3449</v>
      </c>
      <c r="G16" s="46"/>
      <c r="H16" s="104" t="s">
        <v>634</v>
      </c>
      <c r="I16" s="93" t="s">
        <v>708</v>
      </c>
      <c r="J16" s="94" t="s">
        <v>3476</v>
      </c>
      <c r="K16" s="95" t="s">
        <v>753</v>
      </c>
      <c r="L16" s="269" t="s">
        <v>332</v>
      </c>
      <c r="M16" s="46"/>
    </row>
    <row r="17" spans="1:13" s="3" customFormat="1" ht="12.75">
      <c r="A17" s="46"/>
      <c r="B17" s="188" t="s">
        <v>635</v>
      </c>
      <c r="C17" s="7" t="s">
        <v>3460</v>
      </c>
      <c r="D17" s="402" t="s">
        <v>1537</v>
      </c>
      <c r="E17" s="9" t="s">
        <v>2473</v>
      </c>
      <c r="F17" s="266" t="s">
        <v>2826</v>
      </c>
      <c r="G17" s="46"/>
      <c r="H17" s="26" t="s">
        <v>635</v>
      </c>
      <c r="I17" s="7" t="s">
        <v>793</v>
      </c>
      <c r="J17" s="333" t="s">
        <v>794</v>
      </c>
      <c r="K17" s="9" t="s">
        <v>631</v>
      </c>
      <c r="L17" s="270" t="s">
        <v>2835</v>
      </c>
      <c r="M17" s="46"/>
    </row>
    <row r="18" spans="1:13" s="3" customFormat="1" ht="12.75">
      <c r="A18" s="46"/>
      <c r="B18" s="188" t="s">
        <v>636</v>
      </c>
      <c r="C18" s="7" t="s">
        <v>3461</v>
      </c>
      <c r="D18" s="402" t="s">
        <v>3462</v>
      </c>
      <c r="E18" s="9" t="s">
        <v>2473</v>
      </c>
      <c r="F18" s="266" t="s">
        <v>332</v>
      </c>
      <c r="G18" s="46"/>
      <c r="H18" s="26" t="s">
        <v>636</v>
      </c>
      <c r="I18" s="7" t="s">
        <v>1738</v>
      </c>
      <c r="J18" s="333" t="s">
        <v>3477</v>
      </c>
      <c r="K18" s="9" t="s">
        <v>2473</v>
      </c>
      <c r="L18" s="270" t="s">
        <v>338</v>
      </c>
      <c r="M18" s="46"/>
    </row>
    <row r="19" spans="1:13" s="3" customFormat="1" ht="12.75">
      <c r="A19" s="46"/>
      <c r="B19" s="188" t="s">
        <v>637</v>
      </c>
      <c r="C19" s="7" t="s">
        <v>3463</v>
      </c>
      <c r="D19" s="402" t="s">
        <v>3474</v>
      </c>
      <c r="E19" s="9" t="s">
        <v>631</v>
      </c>
      <c r="F19" s="266" t="s">
        <v>3450</v>
      </c>
      <c r="G19" s="46"/>
      <c r="H19" s="26" t="s">
        <v>637</v>
      </c>
      <c r="I19" s="7" t="s">
        <v>1422</v>
      </c>
      <c r="J19" s="333" t="s">
        <v>3478</v>
      </c>
      <c r="K19" s="9" t="s">
        <v>631</v>
      </c>
      <c r="L19" s="270" t="s">
        <v>14</v>
      </c>
      <c r="M19" s="46"/>
    </row>
    <row r="20" spans="1:13" s="3" customFormat="1" ht="12.75">
      <c r="A20" s="46"/>
      <c r="B20" s="188" t="s">
        <v>638</v>
      </c>
      <c r="C20" s="7" t="s">
        <v>969</v>
      </c>
      <c r="D20" s="402" t="s">
        <v>1614</v>
      </c>
      <c r="E20" s="9" t="s">
        <v>753</v>
      </c>
      <c r="F20" s="266" t="s">
        <v>335</v>
      </c>
      <c r="G20" s="46"/>
      <c r="H20" s="26" t="s">
        <v>638</v>
      </c>
      <c r="I20" s="7" t="s">
        <v>701</v>
      </c>
      <c r="J20" s="333" t="s">
        <v>3479</v>
      </c>
      <c r="K20" s="9" t="s">
        <v>631</v>
      </c>
      <c r="L20" s="270" t="s">
        <v>341</v>
      </c>
      <c r="M20" s="46"/>
    </row>
    <row r="21" spans="1:13" s="3" customFormat="1" ht="12.75">
      <c r="A21" s="46"/>
      <c r="B21" s="188" t="s">
        <v>639</v>
      </c>
      <c r="C21" s="7" t="s">
        <v>3464</v>
      </c>
      <c r="D21" s="402" t="s">
        <v>3465</v>
      </c>
      <c r="E21" s="9" t="s">
        <v>2473</v>
      </c>
      <c r="F21" s="266" t="s">
        <v>22</v>
      </c>
      <c r="G21" s="46"/>
      <c r="H21" s="26" t="s">
        <v>639</v>
      </c>
      <c r="I21" s="7" t="s">
        <v>1123</v>
      </c>
      <c r="J21" s="333" t="s">
        <v>3480</v>
      </c>
      <c r="K21" s="9" t="s">
        <v>663</v>
      </c>
      <c r="L21" s="270" t="s">
        <v>3233</v>
      </c>
      <c r="M21" s="46"/>
    </row>
    <row r="22" spans="1:13" s="3" customFormat="1" ht="12.75">
      <c r="A22" s="46"/>
      <c r="B22" s="188" t="s">
        <v>640</v>
      </c>
      <c r="C22" s="7" t="s">
        <v>830</v>
      </c>
      <c r="D22" s="402" t="s">
        <v>965</v>
      </c>
      <c r="E22" s="9" t="s">
        <v>631</v>
      </c>
      <c r="F22" s="266" t="s">
        <v>14</v>
      </c>
      <c r="G22" s="46"/>
      <c r="H22" s="26" t="s">
        <v>640</v>
      </c>
      <c r="I22" s="7" t="s">
        <v>710</v>
      </c>
      <c r="J22" s="333" t="s">
        <v>2412</v>
      </c>
      <c r="K22" s="9" t="s">
        <v>737</v>
      </c>
      <c r="L22" s="270" t="s">
        <v>3044</v>
      </c>
      <c r="M22" s="46"/>
    </row>
    <row r="23" spans="1:13" s="3" customFormat="1" ht="12.75">
      <c r="A23" s="46"/>
      <c r="B23" s="6" t="s">
        <v>641</v>
      </c>
      <c r="C23" s="7" t="s">
        <v>3034</v>
      </c>
      <c r="D23" s="402" t="s">
        <v>3035</v>
      </c>
      <c r="E23" s="9" t="s">
        <v>631</v>
      </c>
      <c r="F23" s="266" t="s">
        <v>3451</v>
      </c>
      <c r="G23" s="46"/>
      <c r="H23" s="26" t="s">
        <v>641</v>
      </c>
      <c r="I23" s="7" t="s">
        <v>2959</v>
      </c>
      <c r="J23" s="333" t="s">
        <v>799</v>
      </c>
      <c r="K23" s="9" t="s">
        <v>631</v>
      </c>
      <c r="L23" s="270" t="s">
        <v>3586</v>
      </c>
      <c r="M23" s="46"/>
    </row>
    <row r="24" spans="1:13" s="3" customFormat="1" ht="12.75">
      <c r="A24" s="46"/>
      <c r="B24" s="6" t="s">
        <v>642</v>
      </c>
      <c r="C24" s="7" t="s">
        <v>3466</v>
      </c>
      <c r="D24" s="402" t="s">
        <v>1251</v>
      </c>
      <c r="E24" s="9" t="s">
        <v>2473</v>
      </c>
      <c r="F24" s="266" t="s">
        <v>341</v>
      </c>
      <c r="G24" s="46"/>
      <c r="H24" s="26" t="s">
        <v>642</v>
      </c>
      <c r="I24" s="7" t="s">
        <v>710</v>
      </c>
      <c r="J24" s="333" t="s">
        <v>803</v>
      </c>
      <c r="K24" s="9" t="s">
        <v>663</v>
      </c>
      <c r="L24" s="270" t="s">
        <v>3036</v>
      </c>
      <c r="M24" s="46"/>
    </row>
    <row r="25" spans="1:13" s="3" customFormat="1" ht="12.75">
      <c r="A25" s="46"/>
      <c r="B25" s="6" t="s">
        <v>643</v>
      </c>
      <c r="C25" s="7" t="s">
        <v>2646</v>
      </c>
      <c r="D25" s="402" t="s">
        <v>3467</v>
      </c>
      <c r="E25" s="9" t="s">
        <v>631</v>
      </c>
      <c r="F25" s="266" t="s">
        <v>2301</v>
      </c>
      <c r="G25" s="46"/>
      <c r="H25" s="26" t="s">
        <v>643</v>
      </c>
      <c r="I25" s="7" t="s">
        <v>731</v>
      </c>
      <c r="J25" s="333" t="s">
        <v>2412</v>
      </c>
      <c r="K25" s="9" t="s">
        <v>631</v>
      </c>
      <c r="L25" s="270" t="s">
        <v>3452</v>
      </c>
      <c r="M25" s="46"/>
    </row>
    <row r="26" spans="1:13" s="3" customFormat="1" ht="12.75">
      <c r="A26" s="46"/>
      <c r="B26" s="6" t="s">
        <v>644</v>
      </c>
      <c r="C26" s="7" t="s">
        <v>3468</v>
      </c>
      <c r="D26" s="402" t="s">
        <v>356</v>
      </c>
      <c r="E26" s="9" t="s">
        <v>631</v>
      </c>
      <c r="F26" s="266" t="s">
        <v>3233</v>
      </c>
      <c r="G26" s="46"/>
      <c r="H26" s="26" t="s">
        <v>644</v>
      </c>
      <c r="I26" s="7" t="s">
        <v>367</v>
      </c>
      <c r="J26" s="333" t="s">
        <v>3043</v>
      </c>
      <c r="K26" s="9" t="s">
        <v>631</v>
      </c>
      <c r="L26" s="270" t="s">
        <v>3453</v>
      </c>
      <c r="M26" s="46"/>
    </row>
    <row r="27" spans="1:13" s="3" customFormat="1" ht="12.75">
      <c r="A27" s="46"/>
      <c r="B27" s="6" t="s">
        <v>645</v>
      </c>
      <c r="C27" s="7" t="s">
        <v>975</v>
      </c>
      <c r="D27" s="402" t="s">
        <v>926</v>
      </c>
      <c r="E27" s="9" t="s">
        <v>659</v>
      </c>
      <c r="F27" s="266" t="s">
        <v>3044</v>
      </c>
      <c r="G27" s="46"/>
      <c r="H27" s="26" t="s">
        <v>645</v>
      </c>
      <c r="I27" s="7" t="s">
        <v>1388</v>
      </c>
      <c r="J27" s="333" t="s">
        <v>1227</v>
      </c>
      <c r="K27" s="9" t="s">
        <v>737</v>
      </c>
      <c r="L27" s="270" t="s">
        <v>3587</v>
      </c>
      <c r="M27" s="46"/>
    </row>
    <row r="28" spans="1:13" s="3" customFormat="1" ht="12.75">
      <c r="A28" s="46"/>
      <c r="B28" s="6" t="s">
        <v>648</v>
      </c>
      <c r="C28" s="7" t="s">
        <v>1308</v>
      </c>
      <c r="D28" s="402" t="s">
        <v>3469</v>
      </c>
      <c r="E28" s="9" t="s">
        <v>753</v>
      </c>
      <c r="F28" s="266" t="s">
        <v>3036</v>
      </c>
      <c r="G28" s="46"/>
      <c r="H28" s="26" t="s">
        <v>648</v>
      </c>
      <c r="I28" s="7" t="s">
        <v>1117</v>
      </c>
      <c r="J28" s="333" t="s">
        <v>1227</v>
      </c>
      <c r="K28" s="9" t="s">
        <v>737</v>
      </c>
      <c r="L28" s="270" t="s">
        <v>3588</v>
      </c>
      <c r="M28" s="46"/>
    </row>
    <row r="29" spans="1:13" s="3" customFormat="1" ht="12.75">
      <c r="A29" s="46"/>
      <c r="B29" s="6" t="s">
        <v>649</v>
      </c>
      <c r="C29" s="7" t="s">
        <v>1104</v>
      </c>
      <c r="D29" s="402" t="s">
        <v>3470</v>
      </c>
      <c r="E29" s="9" t="s">
        <v>935</v>
      </c>
      <c r="F29" s="266" t="s">
        <v>3452</v>
      </c>
      <c r="G29" s="46"/>
      <c r="H29" s="26" t="s">
        <v>649</v>
      </c>
      <c r="I29" s="7" t="s">
        <v>673</v>
      </c>
      <c r="J29" s="333" t="s">
        <v>2509</v>
      </c>
      <c r="K29" s="9" t="s">
        <v>631</v>
      </c>
      <c r="L29" s="270" t="s">
        <v>3589</v>
      </c>
      <c r="M29" s="46"/>
    </row>
    <row r="30" spans="1:13" s="3" customFormat="1" ht="12.75">
      <c r="A30" s="46"/>
      <c r="B30" s="6" t="s">
        <v>650</v>
      </c>
      <c r="C30" s="7" t="s">
        <v>1309</v>
      </c>
      <c r="D30" s="402" t="s">
        <v>3068</v>
      </c>
      <c r="E30" s="9" t="s">
        <v>671</v>
      </c>
      <c r="F30" s="266" t="s">
        <v>3453</v>
      </c>
      <c r="G30" s="46"/>
      <c r="H30" s="26" t="s">
        <v>650</v>
      </c>
      <c r="I30" s="7" t="s">
        <v>1147</v>
      </c>
      <c r="J30" s="333" t="s">
        <v>791</v>
      </c>
      <c r="K30" s="9" t="s">
        <v>663</v>
      </c>
      <c r="L30" s="270" t="s">
        <v>376</v>
      </c>
      <c r="M30" s="46"/>
    </row>
    <row r="31" spans="1:13" s="3" customFormat="1" ht="12.75">
      <c r="A31" s="46"/>
      <c r="B31" s="6" t="s">
        <v>651</v>
      </c>
      <c r="C31" s="7" t="s">
        <v>1104</v>
      </c>
      <c r="D31" s="402" t="s">
        <v>2382</v>
      </c>
      <c r="E31" s="9" t="s">
        <v>631</v>
      </c>
      <c r="F31" s="266" t="s">
        <v>3454</v>
      </c>
      <c r="G31" s="46"/>
      <c r="H31" s="26" t="s">
        <v>651</v>
      </c>
      <c r="I31" s="7" t="s">
        <v>707</v>
      </c>
      <c r="J31" s="333" t="s">
        <v>814</v>
      </c>
      <c r="K31" s="9" t="s">
        <v>659</v>
      </c>
      <c r="L31" s="270" t="s">
        <v>380</v>
      </c>
      <c r="M31" s="46"/>
    </row>
    <row r="32" spans="1:13" s="3" customFormat="1" ht="12.75">
      <c r="A32" s="46"/>
      <c r="B32" s="6" t="s">
        <v>652</v>
      </c>
      <c r="C32" s="7" t="s">
        <v>698</v>
      </c>
      <c r="D32" s="402" t="s">
        <v>3471</v>
      </c>
      <c r="E32" s="9" t="s">
        <v>631</v>
      </c>
      <c r="F32" s="266" t="s">
        <v>3455</v>
      </c>
      <c r="G32" s="46"/>
      <c r="H32" s="26" t="s">
        <v>652</v>
      </c>
      <c r="I32" s="7" t="s">
        <v>1116</v>
      </c>
      <c r="J32" s="333" t="s">
        <v>990</v>
      </c>
      <c r="K32" s="9" t="s">
        <v>631</v>
      </c>
      <c r="L32" s="270" t="s">
        <v>352</v>
      </c>
      <c r="M32" s="46"/>
    </row>
    <row r="33" spans="1:13" s="3" customFormat="1" ht="12.75">
      <c r="A33" s="46"/>
      <c r="B33" s="6" t="s">
        <v>653</v>
      </c>
      <c r="C33" s="7" t="s">
        <v>1518</v>
      </c>
      <c r="D33" s="402" t="s">
        <v>3472</v>
      </c>
      <c r="E33" s="9" t="s">
        <v>37</v>
      </c>
      <c r="F33" s="266" t="s">
        <v>3046</v>
      </c>
      <c r="G33" s="46"/>
      <c r="H33" s="26" t="s">
        <v>653</v>
      </c>
      <c r="I33" s="7" t="s">
        <v>1147</v>
      </c>
      <c r="J33" s="333" t="s">
        <v>3481</v>
      </c>
      <c r="K33" s="9" t="s">
        <v>679</v>
      </c>
      <c r="L33" s="270" t="s">
        <v>362</v>
      </c>
      <c r="M33" s="46"/>
    </row>
    <row r="34" spans="1:13" s="3" customFormat="1" ht="12.75">
      <c r="A34" s="46"/>
      <c r="B34" s="6" t="s">
        <v>901</v>
      </c>
      <c r="C34" s="7" t="s">
        <v>680</v>
      </c>
      <c r="D34" s="402" t="s">
        <v>392</v>
      </c>
      <c r="E34" s="9" t="s">
        <v>737</v>
      </c>
      <c r="F34" s="266" t="s">
        <v>87</v>
      </c>
      <c r="G34" s="46"/>
      <c r="H34" s="26"/>
      <c r="I34" s="7"/>
      <c r="J34" s="333"/>
      <c r="K34" s="9"/>
      <c r="L34" s="270"/>
      <c r="M34" s="46"/>
    </row>
    <row r="35" spans="1:13" s="3" customFormat="1" ht="12.75">
      <c r="A35" s="46"/>
      <c r="B35" s="6" t="s">
        <v>902</v>
      </c>
      <c r="C35" s="7" t="s">
        <v>1104</v>
      </c>
      <c r="D35" s="402" t="s">
        <v>1339</v>
      </c>
      <c r="E35" s="9" t="s">
        <v>631</v>
      </c>
      <c r="F35" s="266" t="s">
        <v>403</v>
      </c>
      <c r="G35" s="46"/>
      <c r="H35" s="26"/>
      <c r="I35" s="7"/>
      <c r="J35" s="333"/>
      <c r="K35" s="9"/>
      <c r="L35" s="270"/>
      <c r="M35" s="46"/>
    </row>
    <row r="36" spans="1:13" s="3" customFormat="1" ht="13.5" thickBot="1">
      <c r="A36" s="46"/>
      <c r="B36" s="19" t="s">
        <v>903</v>
      </c>
      <c r="C36" s="10" t="s">
        <v>3473</v>
      </c>
      <c r="D36" s="525" t="s">
        <v>1709</v>
      </c>
      <c r="E36" s="11" t="s">
        <v>631</v>
      </c>
      <c r="F36" s="358" t="s">
        <v>157</v>
      </c>
      <c r="G36" s="46"/>
      <c r="H36" s="26"/>
      <c r="I36" s="29"/>
      <c r="J36" s="29"/>
      <c r="K36" s="30"/>
      <c r="L36" s="359"/>
      <c r="M36" s="46"/>
    </row>
    <row r="37" spans="1:13" s="3" customFormat="1" ht="12.75" thickTop="1">
      <c r="A37" s="46"/>
      <c r="B37" s="47"/>
      <c r="C37" s="47"/>
      <c r="D37" s="47"/>
      <c r="E37" s="47"/>
      <c r="F37" s="47"/>
      <c r="G37" s="46"/>
      <c r="H37" s="48"/>
      <c r="I37" s="48"/>
      <c r="J37" s="48"/>
      <c r="K37" s="48"/>
      <c r="L37" s="48"/>
      <c r="M37" s="46"/>
    </row>
    <row r="38" spans="1:13" ht="21" thickBot="1">
      <c r="A38" s="35"/>
      <c r="B38" s="915" t="s">
        <v>768</v>
      </c>
      <c r="C38" s="915"/>
      <c r="D38" s="191"/>
      <c r="E38" s="193" t="s">
        <v>627</v>
      </c>
      <c r="F38" s="902" t="s">
        <v>1647</v>
      </c>
      <c r="G38" s="902"/>
      <c r="H38" s="902"/>
      <c r="I38" s="902"/>
      <c r="J38" s="35"/>
      <c r="K38" s="893" t="s">
        <v>627</v>
      </c>
      <c r="L38" s="893"/>
      <c r="M38" s="35"/>
    </row>
    <row r="39" spans="1:13" ht="13.5" thickTop="1" thickBot="1">
      <c r="A39" s="35"/>
      <c r="B39" s="920" t="s">
        <v>623</v>
      </c>
      <c r="C39" s="921"/>
      <c r="D39" s="43"/>
      <c r="E39" s="44"/>
      <c r="F39" s="44"/>
      <c r="G39" s="35"/>
      <c r="H39" s="924" t="s">
        <v>654</v>
      </c>
      <c r="I39" s="925"/>
      <c r="J39" s="45"/>
      <c r="K39" s="45"/>
      <c r="L39" s="45"/>
      <c r="M39" s="35"/>
    </row>
    <row r="40" spans="1:13" s="3" customFormat="1" ht="16.5" thickTop="1" thickBot="1">
      <c r="A40" s="46"/>
      <c r="B40" s="922"/>
      <c r="C40" s="923"/>
      <c r="D40" s="14"/>
      <c r="E40" s="12" t="s">
        <v>647</v>
      </c>
      <c r="F40" s="13">
        <f>COUNTA(D42:D73)</f>
        <v>23</v>
      </c>
      <c r="G40" s="46"/>
      <c r="H40" s="926"/>
      <c r="I40" s="927"/>
      <c r="J40" s="32"/>
      <c r="K40" s="33" t="s">
        <v>647</v>
      </c>
      <c r="L40" s="34">
        <f>COUNTA(J42:J73)</f>
        <v>31</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1407</v>
      </c>
      <c r="D42" s="84" t="s">
        <v>3238</v>
      </c>
      <c r="E42" s="85" t="s">
        <v>671</v>
      </c>
      <c r="F42" s="263" t="s">
        <v>39</v>
      </c>
      <c r="G42" s="46"/>
      <c r="H42" s="100" t="s">
        <v>632</v>
      </c>
      <c r="I42" s="83" t="s">
        <v>669</v>
      </c>
      <c r="J42" s="84" t="s">
        <v>1173</v>
      </c>
      <c r="K42" s="85" t="s">
        <v>931</v>
      </c>
      <c r="L42" s="267" t="s">
        <v>2648</v>
      </c>
      <c r="M42" s="46"/>
    </row>
    <row r="43" spans="1:13" s="3" customFormat="1">
      <c r="A43" s="46"/>
      <c r="B43" s="87" t="s">
        <v>633</v>
      </c>
      <c r="C43" s="88" t="s">
        <v>923</v>
      </c>
      <c r="D43" s="89" t="s">
        <v>3482</v>
      </c>
      <c r="E43" s="90" t="s">
        <v>753</v>
      </c>
      <c r="F43" s="264" t="s">
        <v>94</v>
      </c>
      <c r="G43" s="46"/>
      <c r="H43" s="102" t="s">
        <v>633</v>
      </c>
      <c r="I43" s="88" t="s">
        <v>1393</v>
      </c>
      <c r="J43" s="89" t="s">
        <v>1173</v>
      </c>
      <c r="K43" s="90" t="s">
        <v>931</v>
      </c>
      <c r="L43" s="268" t="s">
        <v>380</v>
      </c>
      <c r="M43" s="46"/>
    </row>
    <row r="44" spans="1:13" s="3" customFormat="1">
      <c r="A44" s="46"/>
      <c r="B44" s="92" t="s">
        <v>634</v>
      </c>
      <c r="C44" s="93" t="s">
        <v>1155</v>
      </c>
      <c r="D44" s="94" t="s">
        <v>1314</v>
      </c>
      <c r="E44" s="95" t="s">
        <v>671</v>
      </c>
      <c r="F44" s="265" t="s">
        <v>354</v>
      </c>
      <c r="G44" s="46"/>
      <c r="H44" s="104" t="s">
        <v>634</v>
      </c>
      <c r="I44" s="93" t="s">
        <v>1116</v>
      </c>
      <c r="J44" s="94" t="s">
        <v>2641</v>
      </c>
      <c r="K44" s="95" t="s">
        <v>631</v>
      </c>
      <c r="L44" s="269" t="s">
        <v>84</v>
      </c>
      <c r="M44" s="46"/>
    </row>
    <row r="45" spans="1:13" s="3" customFormat="1">
      <c r="A45" s="46"/>
      <c r="B45" s="6" t="s">
        <v>635</v>
      </c>
      <c r="C45" s="7" t="s">
        <v>975</v>
      </c>
      <c r="D45" s="333" t="s">
        <v>1207</v>
      </c>
      <c r="E45" s="9" t="s">
        <v>930</v>
      </c>
      <c r="F45" s="266" t="s">
        <v>2391</v>
      </c>
      <c r="G45" s="46"/>
      <c r="H45" s="26" t="s">
        <v>635</v>
      </c>
      <c r="I45" s="7" t="s">
        <v>673</v>
      </c>
      <c r="J45" s="333" t="s">
        <v>2900</v>
      </c>
      <c r="K45" s="9" t="s">
        <v>679</v>
      </c>
      <c r="L45" s="270" t="s">
        <v>365</v>
      </c>
      <c r="M45" s="46"/>
    </row>
    <row r="46" spans="1:13" s="3" customFormat="1">
      <c r="A46" s="46"/>
      <c r="B46" s="6" t="s">
        <v>636</v>
      </c>
      <c r="C46" s="7" t="s">
        <v>3483</v>
      </c>
      <c r="D46" s="333" t="s">
        <v>3484</v>
      </c>
      <c r="E46" s="9" t="s">
        <v>2473</v>
      </c>
      <c r="F46" s="266" t="s">
        <v>368</v>
      </c>
      <c r="G46" s="46"/>
      <c r="H46" s="26" t="s">
        <v>636</v>
      </c>
      <c r="I46" s="7" t="s">
        <v>669</v>
      </c>
      <c r="J46" s="333" t="s">
        <v>1152</v>
      </c>
      <c r="K46" s="9" t="s">
        <v>671</v>
      </c>
      <c r="L46" s="270" t="s">
        <v>38</v>
      </c>
      <c r="M46" s="46"/>
    </row>
    <row r="47" spans="1:13" s="3" customFormat="1">
      <c r="A47" s="46"/>
      <c r="B47" s="6" t="s">
        <v>637</v>
      </c>
      <c r="C47" s="7" t="s">
        <v>629</v>
      </c>
      <c r="D47" s="333" t="s">
        <v>2061</v>
      </c>
      <c r="E47" s="9" t="s">
        <v>663</v>
      </c>
      <c r="F47" s="266" t="s">
        <v>42</v>
      </c>
      <c r="G47" s="46"/>
      <c r="H47" s="26" t="s">
        <v>637</v>
      </c>
      <c r="I47" s="7" t="s">
        <v>1509</v>
      </c>
      <c r="J47" s="333" t="s">
        <v>118</v>
      </c>
      <c r="K47" s="9" t="s">
        <v>931</v>
      </c>
      <c r="L47" s="270" t="s">
        <v>39</v>
      </c>
      <c r="M47" s="46"/>
    </row>
    <row r="48" spans="1:13" s="3" customFormat="1">
      <c r="A48" s="46"/>
      <c r="B48" s="6" t="s">
        <v>638</v>
      </c>
      <c r="C48" s="7" t="s">
        <v>759</v>
      </c>
      <c r="D48" s="333" t="s">
        <v>3485</v>
      </c>
      <c r="E48" s="9" t="s">
        <v>753</v>
      </c>
      <c r="F48" s="266" t="s">
        <v>355</v>
      </c>
      <c r="G48" s="46"/>
      <c r="H48" s="26" t="s">
        <v>638</v>
      </c>
      <c r="I48" s="7" t="s">
        <v>2959</v>
      </c>
      <c r="J48" s="333" t="s">
        <v>3496</v>
      </c>
      <c r="K48" s="9" t="s">
        <v>753</v>
      </c>
      <c r="L48" s="270" t="s">
        <v>385</v>
      </c>
      <c r="M48" s="46"/>
    </row>
    <row r="49" spans="1:13" s="3" customFormat="1">
      <c r="A49" s="46"/>
      <c r="B49" s="6" t="s">
        <v>639</v>
      </c>
      <c r="C49" s="7" t="s">
        <v>2326</v>
      </c>
      <c r="D49" s="333" t="s">
        <v>3486</v>
      </c>
      <c r="E49" s="9" t="s">
        <v>663</v>
      </c>
      <c r="F49" s="266" t="s">
        <v>369</v>
      </c>
      <c r="G49" s="46"/>
      <c r="H49" s="26" t="s">
        <v>639</v>
      </c>
      <c r="I49" s="7" t="s">
        <v>819</v>
      </c>
      <c r="J49" s="333" t="s">
        <v>1410</v>
      </c>
      <c r="K49" s="9" t="s">
        <v>816</v>
      </c>
      <c r="L49" s="270" t="s">
        <v>94</v>
      </c>
      <c r="M49" s="46"/>
    </row>
    <row r="50" spans="1:13" s="3" customFormat="1">
      <c r="A50" s="46"/>
      <c r="B50" s="6" t="s">
        <v>640</v>
      </c>
      <c r="C50" s="7" t="s">
        <v>3466</v>
      </c>
      <c r="D50" s="333" t="s">
        <v>3487</v>
      </c>
      <c r="E50" s="9" t="s">
        <v>753</v>
      </c>
      <c r="F50" s="266" t="s">
        <v>2362</v>
      </c>
      <c r="G50" s="46"/>
      <c r="H50" s="26" t="s">
        <v>640</v>
      </c>
      <c r="I50" s="7" t="s">
        <v>731</v>
      </c>
      <c r="J50" s="333" t="s">
        <v>3280</v>
      </c>
      <c r="K50" s="9" t="s">
        <v>935</v>
      </c>
      <c r="L50" s="270" t="s">
        <v>387</v>
      </c>
      <c r="M50" s="46"/>
    </row>
    <row r="51" spans="1:13" s="3" customFormat="1">
      <c r="A51" s="46"/>
      <c r="B51" s="6" t="s">
        <v>641</v>
      </c>
      <c r="C51" s="7" t="s">
        <v>3488</v>
      </c>
      <c r="D51" s="333" t="s">
        <v>3489</v>
      </c>
      <c r="E51" s="9" t="s">
        <v>753</v>
      </c>
      <c r="F51" s="266" t="s">
        <v>44</v>
      </c>
      <c r="G51" s="46"/>
      <c r="H51" s="26" t="s">
        <v>641</v>
      </c>
      <c r="I51" s="7" t="s">
        <v>673</v>
      </c>
      <c r="J51" s="333" t="s">
        <v>3258</v>
      </c>
      <c r="K51" s="9" t="s">
        <v>753</v>
      </c>
      <c r="L51" s="270" t="s">
        <v>354</v>
      </c>
      <c r="M51" s="46"/>
    </row>
    <row r="52" spans="1:13" s="3" customFormat="1">
      <c r="A52" s="46"/>
      <c r="B52" s="6" t="s">
        <v>642</v>
      </c>
      <c r="C52" s="7" t="s">
        <v>694</v>
      </c>
      <c r="D52" s="333" t="s">
        <v>3530</v>
      </c>
      <c r="E52" s="9" t="s">
        <v>753</v>
      </c>
      <c r="F52" s="266" t="s">
        <v>2395</v>
      </c>
      <c r="G52" s="46"/>
      <c r="H52" s="26" t="s">
        <v>642</v>
      </c>
      <c r="I52" s="7" t="s">
        <v>2052</v>
      </c>
      <c r="J52" s="333" t="s">
        <v>1283</v>
      </c>
      <c r="K52" s="9" t="s">
        <v>753</v>
      </c>
      <c r="L52" s="270" t="s">
        <v>3497</v>
      </c>
      <c r="M52" s="46"/>
    </row>
    <row r="53" spans="1:13" s="3" customFormat="1">
      <c r="A53" s="46"/>
      <c r="B53" s="6" t="s">
        <v>643</v>
      </c>
      <c r="C53" s="7" t="s">
        <v>830</v>
      </c>
      <c r="D53" s="333" t="s">
        <v>3490</v>
      </c>
      <c r="E53" s="9" t="s">
        <v>663</v>
      </c>
      <c r="F53" s="266" t="s">
        <v>372</v>
      </c>
      <c r="G53" s="46"/>
      <c r="H53" s="26" t="s">
        <v>643</v>
      </c>
      <c r="I53" s="7" t="s">
        <v>1346</v>
      </c>
      <c r="J53" s="333" t="s">
        <v>1303</v>
      </c>
      <c r="K53" s="9" t="s">
        <v>631</v>
      </c>
      <c r="L53" s="270" t="s">
        <v>2391</v>
      </c>
      <c r="M53" s="46"/>
    </row>
    <row r="54" spans="1:13" s="3" customFormat="1">
      <c r="A54" s="46"/>
      <c r="B54" s="6" t="s">
        <v>644</v>
      </c>
      <c r="C54" s="7" t="s">
        <v>3050</v>
      </c>
      <c r="D54" s="333" t="s">
        <v>3051</v>
      </c>
      <c r="E54" s="9" t="s">
        <v>631</v>
      </c>
      <c r="F54" s="266" t="s">
        <v>48</v>
      </c>
      <c r="G54" s="46"/>
      <c r="H54" s="26" t="s">
        <v>644</v>
      </c>
      <c r="I54" s="7" t="s">
        <v>1079</v>
      </c>
      <c r="J54" s="333" t="s">
        <v>3481</v>
      </c>
      <c r="K54" s="9" t="s">
        <v>671</v>
      </c>
      <c r="L54" s="270" t="s">
        <v>42</v>
      </c>
      <c r="M54" s="46"/>
    </row>
    <row r="55" spans="1:13" s="3" customFormat="1">
      <c r="A55" s="46"/>
      <c r="B55" s="6" t="s">
        <v>645</v>
      </c>
      <c r="C55" s="7" t="s">
        <v>2326</v>
      </c>
      <c r="D55" s="333" t="s">
        <v>926</v>
      </c>
      <c r="E55" s="9" t="s">
        <v>631</v>
      </c>
      <c r="F55" s="266" t="s">
        <v>3491</v>
      </c>
      <c r="G55" s="46"/>
      <c r="H55" s="26" t="s">
        <v>645</v>
      </c>
      <c r="I55" s="7" t="s">
        <v>984</v>
      </c>
      <c r="J55" s="333" t="s">
        <v>3254</v>
      </c>
      <c r="K55" s="9" t="s">
        <v>753</v>
      </c>
      <c r="L55" s="270" t="s">
        <v>355</v>
      </c>
      <c r="M55" s="46"/>
    </row>
    <row r="56" spans="1:13" s="3" customFormat="1">
      <c r="A56" s="46"/>
      <c r="B56" s="6" t="s">
        <v>648</v>
      </c>
      <c r="C56" s="7" t="s">
        <v>830</v>
      </c>
      <c r="D56" s="333" t="s">
        <v>3492</v>
      </c>
      <c r="E56" s="9" t="s">
        <v>631</v>
      </c>
      <c r="F56" s="266" t="s">
        <v>2366</v>
      </c>
      <c r="G56" s="46"/>
      <c r="H56" s="26" t="s">
        <v>648</v>
      </c>
      <c r="I56" s="7" t="s">
        <v>673</v>
      </c>
      <c r="J56" s="333" t="s">
        <v>3476</v>
      </c>
      <c r="K56" s="9" t="s">
        <v>753</v>
      </c>
      <c r="L56" s="270" t="s">
        <v>3261</v>
      </c>
      <c r="M56" s="46"/>
    </row>
    <row r="57" spans="1:13" s="3" customFormat="1">
      <c r="A57" s="46"/>
      <c r="B57" s="6" t="s">
        <v>649</v>
      </c>
      <c r="C57" s="7" t="s">
        <v>1308</v>
      </c>
      <c r="D57" s="333" t="s">
        <v>3251</v>
      </c>
      <c r="E57" s="9" t="s">
        <v>753</v>
      </c>
      <c r="F57" s="266" t="s">
        <v>1736</v>
      </c>
      <c r="G57" s="46"/>
      <c r="H57" s="26" t="s">
        <v>649</v>
      </c>
      <c r="I57" s="7" t="s">
        <v>844</v>
      </c>
      <c r="J57" s="333" t="s">
        <v>2570</v>
      </c>
      <c r="K57" s="9" t="s">
        <v>2849</v>
      </c>
      <c r="L57" s="270" t="s">
        <v>369</v>
      </c>
      <c r="M57" s="46"/>
    </row>
    <row r="58" spans="1:13" s="3" customFormat="1">
      <c r="A58" s="46"/>
      <c r="B58" s="6" t="s">
        <v>650</v>
      </c>
      <c r="C58" s="7" t="s">
        <v>682</v>
      </c>
      <c r="D58" s="333" t="s">
        <v>1110</v>
      </c>
      <c r="E58" s="9" t="s">
        <v>631</v>
      </c>
      <c r="F58" s="266" t="s">
        <v>50</v>
      </c>
      <c r="G58" s="46"/>
      <c r="H58" s="26" t="s">
        <v>650</v>
      </c>
      <c r="I58" s="7" t="s">
        <v>666</v>
      </c>
      <c r="J58" s="333" t="s">
        <v>2859</v>
      </c>
      <c r="K58" s="9" t="s">
        <v>631</v>
      </c>
      <c r="L58" s="270" t="s">
        <v>3498</v>
      </c>
      <c r="M58" s="46"/>
    </row>
    <row r="59" spans="1:13" s="3" customFormat="1">
      <c r="A59" s="46"/>
      <c r="B59" s="6" t="s">
        <v>651</v>
      </c>
      <c r="C59" s="7" t="s">
        <v>1101</v>
      </c>
      <c r="D59" s="333" t="s">
        <v>3493</v>
      </c>
      <c r="E59" s="9" t="s">
        <v>753</v>
      </c>
      <c r="F59" s="266" t="s">
        <v>51</v>
      </c>
      <c r="G59" s="46"/>
      <c r="H59" s="26" t="s">
        <v>651</v>
      </c>
      <c r="I59" s="7" t="s">
        <v>2637</v>
      </c>
      <c r="J59" s="333" t="s">
        <v>2638</v>
      </c>
      <c r="K59" s="9" t="s">
        <v>631</v>
      </c>
      <c r="L59" s="270" t="s">
        <v>2395</v>
      </c>
      <c r="M59" s="46"/>
    </row>
    <row r="60" spans="1:13" s="3" customFormat="1">
      <c r="A60" s="46"/>
      <c r="B60" s="6" t="s">
        <v>652</v>
      </c>
      <c r="C60" s="7" t="s">
        <v>1258</v>
      </c>
      <c r="D60" s="333" t="s">
        <v>1207</v>
      </c>
      <c r="E60" s="9" t="s">
        <v>930</v>
      </c>
      <c r="F60" s="266" t="s">
        <v>2342</v>
      </c>
      <c r="G60" s="46"/>
      <c r="H60" s="26" t="s">
        <v>652</v>
      </c>
      <c r="I60" s="7" t="s">
        <v>3499</v>
      </c>
      <c r="J60" s="333" t="s">
        <v>3500</v>
      </c>
      <c r="K60" s="9" t="s">
        <v>2473</v>
      </c>
      <c r="L60" s="270" t="s">
        <v>46</v>
      </c>
      <c r="M60" s="46"/>
    </row>
    <row r="61" spans="1:13" s="3" customFormat="1">
      <c r="A61" s="46"/>
      <c r="B61" s="6" t="s">
        <v>653</v>
      </c>
      <c r="C61" s="7" t="s">
        <v>3494</v>
      </c>
      <c r="D61" s="333" t="s">
        <v>3495</v>
      </c>
      <c r="E61" s="9" t="s">
        <v>2473</v>
      </c>
      <c r="F61" s="226" t="s">
        <v>363</v>
      </c>
      <c r="G61" s="46"/>
      <c r="H61" s="26" t="s">
        <v>653</v>
      </c>
      <c r="I61" s="7" t="s">
        <v>1123</v>
      </c>
      <c r="J61" s="333" t="s">
        <v>3501</v>
      </c>
      <c r="K61" s="9" t="s">
        <v>631</v>
      </c>
      <c r="L61" s="237" t="s">
        <v>372</v>
      </c>
      <c r="M61" s="46"/>
    </row>
    <row r="62" spans="1:13" s="3" customFormat="1">
      <c r="A62" s="46"/>
      <c r="B62" s="6" t="s">
        <v>901</v>
      </c>
      <c r="C62" s="7" t="s">
        <v>1336</v>
      </c>
      <c r="D62" s="333" t="s">
        <v>924</v>
      </c>
      <c r="E62" s="9" t="s">
        <v>631</v>
      </c>
      <c r="F62" s="226" t="s">
        <v>399</v>
      </c>
      <c r="G62" s="46"/>
      <c r="H62" s="26" t="s">
        <v>901</v>
      </c>
      <c r="I62" s="7" t="s">
        <v>818</v>
      </c>
      <c r="J62" s="333" t="s">
        <v>3502</v>
      </c>
      <c r="K62" s="9" t="s">
        <v>753</v>
      </c>
      <c r="L62" s="237" t="s">
        <v>2397</v>
      </c>
      <c r="M62" s="46"/>
    </row>
    <row r="63" spans="1:13" s="3" customFormat="1">
      <c r="A63" s="46"/>
      <c r="B63" s="6" t="s">
        <v>902</v>
      </c>
      <c r="C63" s="7" t="s">
        <v>755</v>
      </c>
      <c r="D63" s="333" t="s">
        <v>1103</v>
      </c>
      <c r="E63" s="9" t="s">
        <v>631</v>
      </c>
      <c r="F63" s="226" t="s">
        <v>1737</v>
      </c>
      <c r="G63" s="46"/>
      <c r="H63" s="26" t="s">
        <v>902</v>
      </c>
      <c r="I63" s="7" t="s">
        <v>785</v>
      </c>
      <c r="J63" s="333" t="s">
        <v>814</v>
      </c>
      <c r="K63" s="9" t="s">
        <v>659</v>
      </c>
      <c r="L63" s="237" t="s">
        <v>2398</v>
      </c>
      <c r="M63" s="46"/>
    </row>
    <row r="64" spans="1:13" s="3" customFormat="1">
      <c r="A64" s="46"/>
      <c r="B64" s="6" t="s">
        <v>903</v>
      </c>
      <c r="C64" s="7" t="s">
        <v>698</v>
      </c>
      <c r="D64" s="333" t="s">
        <v>3529</v>
      </c>
      <c r="E64" s="9" t="s">
        <v>631</v>
      </c>
      <c r="F64" s="226" t="s">
        <v>1739</v>
      </c>
      <c r="G64" s="46"/>
      <c r="H64" s="26" t="s">
        <v>903</v>
      </c>
      <c r="I64" s="7" t="s">
        <v>798</v>
      </c>
      <c r="J64" s="333" t="s">
        <v>3503</v>
      </c>
      <c r="K64" s="9" t="s">
        <v>753</v>
      </c>
      <c r="L64" s="237" t="s">
        <v>48</v>
      </c>
      <c r="M64" s="46"/>
    </row>
    <row r="65" spans="1:13" s="3" customFormat="1">
      <c r="A65" s="46"/>
      <c r="B65" s="6"/>
      <c r="C65" s="7"/>
      <c r="D65" s="333"/>
      <c r="E65" s="9"/>
      <c r="F65" s="226"/>
      <c r="G65" s="46"/>
      <c r="H65" s="26" t="s">
        <v>904</v>
      </c>
      <c r="I65" s="7" t="s">
        <v>2410</v>
      </c>
      <c r="J65" s="333" t="s">
        <v>1583</v>
      </c>
      <c r="K65" s="9" t="s">
        <v>3504</v>
      </c>
      <c r="L65" s="237" t="s">
        <v>361</v>
      </c>
      <c r="M65" s="46"/>
    </row>
    <row r="66" spans="1:13" s="3" customFormat="1">
      <c r="A66" s="46"/>
      <c r="B66" s="6"/>
      <c r="C66" s="7"/>
      <c r="D66" s="8"/>
      <c r="E66" s="9"/>
      <c r="F66" s="226"/>
      <c r="G66" s="46"/>
      <c r="H66" s="26" t="s">
        <v>905</v>
      </c>
      <c r="I66" s="7" t="s">
        <v>844</v>
      </c>
      <c r="J66" s="333" t="s">
        <v>1410</v>
      </c>
      <c r="K66" s="9" t="s">
        <v>816</v>
      </c>
      <c r="L66" s="237" t="s">
        <v>1736</v>
      </c>
      <c r="M66" s="46"/>
    </row>
    <row r="67" spans="1:13" s="3" customFormat="1">
      <c r="A67" s="46"/>
      <c r="B67" s="6"/>
      <c r="C67" s="7"/>
      <c r="D67" s="8"/>
      <c r="E67" s="9"/>
      <c r="F67" s="226"/>
      <c r="G67" s="46"/>
      <c r="H67" s="26" t="s">
        <v>1126</v>
      </c>
      <c r="I67" s="7" t="s">
        <v>192</v>
      </c>
      <c r="J67" s="333" t="s">
        <v>3505</v>
      </c>
      <c r="K67" s="9" t="s">
        <v>2473</v>
      </c>
      <c r="L67" s="237" t="s">
        <v>363</v>
      </c>
      <c r="M67" s="46"/>
    </row>
    <row r="68" spans="1:13" s="3" customFormat="1">
      <c r="A68" s="46"/>
      <c r="B68" s="6"/>
      <c r="C68" s="7"/>
      <c r="D68" s="8"/>
      <c r="E68" s="9"/>
      <c r="F68" s="226"/>
      <c r="G68" s="46"/>
      <c r="H68" s="26" t="s">
        <v>1127</v>
      </c>
      <c r="I68" s="7" t="s">
        <v>710</v>
      </c>
      <c r="J68" s="333" t="s">
        <v>3043</v>
      </c>
      <c r="K68" s="9" t="s">
        <v>631</v>
      </c>
      <c r="L68" s="237" t="s">
        <v>399</v>
      </c>
      <c r="M68" s="46"/>
    </row>
    <row r="69" spans="1:13" s="3" customFormat="1">
      <c r="A69" s="46"/>
      <c r="B69" s="6"/>
      <c r="C69" s="7"/>
      <c r="D69" s="8"/>
      <c r="E69" s="9"/>
      <c r="F69" s="226"/>
      <c r="G69" s="46"/>
      <c r="H69" s="26" t="s">
        <v>1128</v>
      </c>
      <c r="I69" s="7" t="s">
        <v>669</v>
      </c>
      <c r="J69" s="333" t="s">
        <v>792</v>
      </c>
      <c r="K69" s="9" t="s">
        <v>631</v>
      </c>
      <c r="L69" s="237" t="s">
        <v>364</v>
      </c>
      <c r="M69" s="46"/>
    </row>
    <row r="70" spans="1:13" s="3" customFormat="1">
      <c r="A70" s="46"/>
      <c r="B70" s="6"/>
      <c r="C70" s="7"/>
      <c r="D70" s="8"/>
      <c r="E70" s="9"/>
      <c r="F70" s="226"/>
      <c r="G70" s="46"/>
      <c r="H70" s="26" t="s">
        <v>1129</v>
      </c>
      <c r="I70" s="7" t="s">
        <v>711</v>
      </c>
      <c r="J70" s="333" t="s">
        <v>1609</v>
      </c>
      <c r="K70" s="9" t="s">
        <v>631</v>
      </c>
      <c r="L70" s="237" t="s">
        <v>2857</v>
      </c>
      <c r="M70" s="46"/>
    </row>
    <row r="71" spans="1:13" s="3" customFormat="1">
      <c r="A71" s="46"/>
      <c r="B71" s="6"/>
      <c r="C71" s="7"/>
      <c r="D71" s="8"/>
      <c r="E71" s="9"/>
      <c r="F71" s="226"/>
      <c r="G71" s="46"/>
      <c r="H71" s="26" t="s">
        <v>1130</v>
      </c>
      <c r="I71" s="7" t="s">
        <v>707</v>
      </c>
      <c r="J71" s="333" t="s">
        <v>1609</v>
      </c>
      <c r="K71" s="9" t="s">
        <v>631</v>
      </c>
      <c r="L71" s="237" t="s">
        <v>2647</v>
      </c>
      <c r="M71" s="46"/>
    </row>
    <row r="72" spans="1:13" s="3" customFormat="1" ht="12.75" thickBot="1">
      <c r="A72" s="46"/>
      <c r="B72" s="6"/>
      <c r="C72" s="7"/>
      <c r="D72" s="8"/>
      <c r="E72" s="9"/>
      <c r="F72" s="226"/>
      <c r="G72" s="46"/>
      <c r="H72" s="26" t="s">
        <v>1131</v>
      </c>
      <c r="I72" s="7" t="s">
        <v>669</v>
      </c>
      <c r="J72" s="333" t="s">
        <v>791</v>
      </c>
      <c r="K72" s="9" t="s">
        <v>631</v>
      </c>
      <c r="L72" s="237" t="s">
        <v>1732</v>
      </c>
      <c r="M72" s="46"/>
    </row>
    <row r="73" spans="1:13" s="3" customFormat="1" ht="12.75" hidden="1" thickBot="1">
      <c r="A73" s="46"/>
      <c r="B73" s="19"/>
      <c r="C73" s="10"/>
      <c r="D73" s="189"/>
      <c r="E73" s="11"/>
      <c r="F73" s="227"/>
      <c r="G73" s="46"/>
      <c r="H73" s="240"/>
      <c r="I73" s="52"/>
      <c r="J73" s="52"/>
      <c r="K73" s="54"/>
      <c r="L73" s="239"/>
      <c r="M73" s="46"/>
    </row>
    <row r="74" spans="1:13" s="3" customFormat="1" ht="12.75" thickTop="1">
      <c r="A74" s="215"/>
      <c r="B74" s="47"/>
      <c r="C74" s="47"/>
      <c r="D74" s="47"/>
      <c r="E74" s="47"/>
      <c r="F74" s="47"/>
      <c r="G74" s="215"/>
      <c r="H74" s="48"/>
      <c r="I74" s="48"/>
      <c r="J74" s="48"/>
      <c r="K74" s="48"/>
      <c r="L74" s="48"/>
      <c r="M74" s="215"/>
    </row>
    <row r="75" spans="1:13" ht="21" thickBot="1">
      <c r="A75" s="35"/>
      <c r="B75" s="893" t="s">
        <v>769</v>
      </c>
      <c r="C75" s="893"/>
      <c r="D75" s="35"/>
      <c r="E75" s="193" t="s">
        <v>627</v>
      </c>
      <c r="F75" s="902" t="s">
        <v>1648</v>
      </c>
      <c r="G75" s="902"/>
      <c r="H75" s="902"/>
      <c r="I75" s="902"/>
      <c r="J75" s="35"/>
      <c r="K75" s="893" t="s">
        <v>713</v>
      </c>
      <c r="L75" s="893"/>
      <c r="M75" s="35"/>
    </row>
    <row r="76" spans="1:13" ht="13.5" thickTop="1" thickBot="1">
      <c r="A76" s="35"/>
      <c r="B76" s="894" t="s">
        <v>623</v>
      </c>
      <c r="C76" s="895"/>
      <c r="D76" s="43"/>
      <c r="E76" s="44"/>
      <c r="F76" s="44"/>
      <c r="G76" s="35"/>
      <c r="H76" s="898" t="s">
        <v>654</v>
      </c>
      <c r="I76" s="899"/>
      <c r="J76" s="45"/>
      <c r="K76" s="45"/>
      <c r="L76" s="45"/>
      <c r="M76" s="35"/>
    </row>
    <row r="77" spans="1:13" s="3" customFormat="1" ht="16.5" thickTop="1" thickBot="1">
      <c r="A77" s="46"/>
      <c r="B77" s="896"/>
      <c r="C77" s="897"/>
      <c r="D77" s="14"/>
      <c r="E77" s="12" t="s">
        <v>647</v>
      </c>
      <c r="F77" s="13">
        <f>COUNTA(D79:D118)</f>
        <v>31</v>
      </c>
      <c r="G77" s="46"/>
      <c r="H77" s="900"/>
      <c r="I77" s="901"/>
      <c r="J77" s="32"/>
      <c r="K77" s="33" t="s">
        <v>647</v>
      </c>
      <c r="L77" s="34">
        <f>COUNTA(J79:J118)</f>
        <v>24</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682</v>
      </c>
      <c r="D79" s="84" t="s">
        <v>1537</v>
      </c>
      <c r="E79" s="85" t="s">
        <v>883</v>
      </c>
      <c r="F79" s="263" t="s">
        <v>2318</v>
      </c>
      <c r="G79" s="46"/>
      <c r="H79" s="100" t="s">
        <v>632</v>
      </c>
      <c r="I79" s="83" t="s">
        <v>1116</v>
      </c>
      <c r="J79" s="84" t="s">
        <v>792</v>
      </c>
      <c r="K79" s="85" t="s">
        <v>631</v>
      </c>
      <c r="L79" s="267" t="s">
        <v>3278</v>
      </c>
      <c r="M79" s="46"/>
    </row>
    <row r="80" spans="1:13" s="3" customFormat="1">
      <c r="A80" s="46"/>
      <c r="B80" s="87" t="s">
        <v>633</v>
      </c>
      <c r="C80" s="88" t="s">
        <v>1089</v>
      </c>
      <c r="D80" s="89" t="s">
        <v>3506</v>
      </c>
      <c r="E80" s="90" t="s">
        <v>931</v>
      </c>
      <c r="F80" s="264" t="s">
        <v>379</v>
      </c>
      <c r="G80" s="46"/>
      <c r="H80" s="102" t="s">
        <v>633</v>
      </c>
      <c r="I80" s="88" t="s">
        <v>2410</v>
      </c>
      <c r="J80" s="89" t="s">
        <v>1173</v>
      </c>
      <c r="K80" s="90" t="s">
        <v>931</v>
      </c>
      <c r="L80" s="268" t="s">
        <v>439</v>
      </c>
      <c r="M80" s="46"/>
    </row>
    <row r="81" spans="1:13" s="3" customFormat="1">
      <c r="A81" s="46"/>
      <c r="B81" s="92" t="s">
        <v>634</v>
      </c>
      <c r="C81" s="93" t="s">
        <v>923</v>
      </c>
      <c r="D81" s="94" t="s">
        <v>922</v>
      </c>
      <c r="E81" s="95" t="s">
        <v>659</v>
      </c>
      <c r="F81" s="265" t="s">
        <v>59</v>
      </c>
      <c r="G81" s="46"/>
      <c r="H81" s="104" t="s">
        <v>634</v>
      </c>
      <c r="I81" s="93" t="s">
        <v>1153</v>
      </c>
      <c r="J81" s="94" t="s">
        <v>1173</v>
      </c>
      <c r="K81" s="95" t="s">
        <v>931</v>
      </c>
      <c r="L81" s="269" t="s">
        <v>401</v>
      </c>
      <c r="M81" s="46"/>
    </row>
    <row r="82" spans="1:13" s="3" customFormat="1">
      <c r="A82" s="46"/>
      <c r="B82" s="6" t="s">
        <v>635</v>
      </c>
      <c r="C82" s="7" t="s">
        <v>1343</v>
      </c>
      <c r="D82" s="333" t="s">
        <v>877</v>
      </c>
      <c r="E82" s="9" t="s">
        <v>931</v>
      </c>
      <c r="F82" s="266" t="s">
        <v>3507</v>
      </c>
      <c r="G82" s="46"/>
      <c r="H82" s="26" t="s">
        <v>635</v>
      </c>
      <c r="I82" s="7" t="s">
        <v>669</v>
      </c>
      <c r="J82" s="8" t="s">
        <v>2853</v>
      </c>
      <c r="K82" s="9" t="s">
        <v>753</v>
      </c>
      <c r="L82" s="270" t="s">
        <v>2084</v>
      </c>
      <c r="M82" s="46"/>
    </row>
    <row r="83" spans="1:13" s="3" customFormat="1">
      <c r="A83" s="46"/>
      <c r="B83" s="6" t="s">
        <v>636</v>
      </c>
      <c r="C83" s="7" t="s">
        <v>2319</v>
      </c>
      <c r="D83" s="333" t="s">
        <v>1740</v>
      </c>
      <c r="E83" s="9" t="s">
        <v>753</v>
      </c>
      <c r="F83" s="266" t="s">
        <v>2648</v>
      </c>
      <c r="G83" s="46"/>
      <c r="H83" s="26" t="s">
        <v>636</v>
      </c>
      <c r="I83" s="7" t="s">
        <v>742</v>
      </c>
      <c r="J83" s="8" t="s">
        <v>2897</v>
      </c>
      <c r="K83" s="9" t="s">
        <v>753</v>
      </c>
      <c r="L83" s="270" t="s">
        <v>442</v>
      </c>
      <c r="M83" s="46"/>
    </row>
    <row r="84" spans="1:13" s="3" customFormat="1">
      <c r="A84" s="46"/>
      <c r="B84" s="6" t="s">
        <v>637</v>
      </c>
      <c r="C84" s="7" t="s">
        <v>1518</v>
      </c>
      <c r="D84" s="333" t="s">
        <v>3508</v>
      </c>
      <c r="E84" s="9" t="s">
        <v>753</v>
      </c>
      <c r="F84" s="266" t="s">
        <v>380</v>
      </c>
      <c r="G84" s="46"/>
      <c r="H84" s="26" t="s">
        <v>637</v>
      </c>
      <c r="I84" s="7" t="s">
        <v>1507</v>
      </c>
      <c r="J84" s="8" t="s">
        <v>1183</v>
      </c>
      <c r="K84" s="9" t="s">
        <v>931</v>
      </c>
      <c r="L84" s="270" t="s">
        <v>403</v>
      </c>
      <c r="M84" s="46"/>
    </row>
    <row r="85" spans="1:13" s="3" customFormat="1">
      <c r="A85" s="46"/>
      <c r="B85" s="6" t="s">
        <v>638</v>
      </c>
      <c r="C85" s="7" t="s">
        <v>3494</v>
      </c>
      <c r="D85" s="333" t="s">
        <v>3509</v>
      </c>
      <c r="E85" s="9" t="s">
        <v>883</v>
      </c>
      <c r="F85" s="266" t="s">
        <v>365</v>
      </c>
      <c r="G85" s="46"/>
      <c r="H85" s="26" t="s">
        <v>638</v>
      </c>
      <c r="I85" s="7" t="s">
        <v>666</v>
      </c>
      <c r="J85" s="8" t="s">
        <v>3525</v>
      </c>
      <c r="K85" s="9" t="s">
        <v>668</v>
      </c>
      <c r="L85" s="270" t="s">
        <v>447</v>
      </c>
      <c r="M85" s="46"/>
    </row>
    <row r="86" spans="1:13" s="3" customFormat="1">
      <c r="A86" s="46"/>
      <c r="B86" s="6" t="s">
        <v>639</v>
      </c>
      <c r="C86" s="7" t="s">
        <v>1260</v>
      </c>
      <c r="D86" s="333" t="s">
        <v>2453</v>
      </c>
      <c r="E86" s="9" t="s">
        <v>671</v>
      </c>
      <c r="F86" s="266" t="s">
        <v>381</v>
      </c>
      <c r="G86" s="46"/>
      <c r="H86" s="26" t="s">
        <v>639</v>
      </c>
      <c r="I86" s="7" t="s">
        <v>673</v>
      </c>
      <c r="J86" s="8" t="s">
        <v>3254</v>
      </c>
      <c r="K86" s="9" t="s">
        <v>753</v>
      </c>
      <c r="L86" s="270" t="s">
        <v>448</v>
      </c>
      <c r="M86" s="46"/>
    </row>
    <row r="87" spans="1:13" s="3" customFormat="1">
      <c r="A87" s="46"/>
      <c r="B87" s="6" t="s">
        <v>640</v>
      </c>
      <c r="C87" s="7" t="s">
        <v>3510</v>
      </c>
      <c r="D87" s="333" t="s">
        <v>1578</v>
      </c>
      <c r="E87" s="9" t="s">
        <v>931</v>
      </c>
      <c r="F87" s="266" t="s">
        <v>3511</v>
      </c>
      <c r="G87" s="46"/>
      <c r="H87" s="26" t="s">
        <v>640</v>
      </c>
      <c r="I87" s="7" t="s">
        <v>669</v>
      </c>
      <c r="J87" s="8" t="s">
        <v>803</v>
      </c>
      <c r="K87" s="9" t="s">
        <v>663</v>
      </c>
      <c r="L87" s="270" t="s">
        <v>449</v>
      </c>
      <c r="M87" s="46"/>
    </row>
    <row r="88" spans="1:13" s="3" customFormat="1">
      <c r="A88" s="46"/>
      <c r="B88" s="6" t="s">
        <v>641</v>
      </c>
      <c r="C88" s="7" t="s">
        <v>3512</v>
      </c>
      <c r="D88" s="333" t="s">
        <v>1251</v>
      </c>
      <c r="E88" s="9" t="s">
        <v>2473</v>
      </c>
      <c r="F88" s="266" t="s">
        <v>366</v>
      </c>
      <c r="G88" s="46"/>
      <c r="H88" s="26" t="s">
        <v>641</v>
      </c>
      <c r="I88" s="7" t="s">
        <v>367</v>
      </c>
      <c r="J88" s="8" t="s">
        <v>3255</v>
      </c>
      <c r="K88" s="9" t="s">
        <v>753</v>
      </c>
      <c r="L88" s="270" t="s">
        <v>157</v>
      </c>
      <c r="M88" s="46"/>
    </row>
    <row r="89" spans="1:13" s="3" customFormat="1">
      <c r="A89" s="46"/>
      <c r="B89" s="6" t="s">
        <v>642</v>
      </c>
      <c r="C89" s="7" t="s">
        <v>1101</v>
      </c>
      <c r="D89" s="333" t="s">
        <v>1207</v>
      </c>
      <c r="E89" s="9" t="s">
        <v>659</v>
      </c>
      <c r="F89" s="266" t="s">
        <v>39</v>
      </c>
      <c r="G89" s="46"/>
      <c r="H89" s="26" t="s">
        <v>642</v>
      </c>
      <c r="I89" s="7" t="s">
        <v>1241</v>
      </c>
      <c r="J89" s="8" t="s">
        <v>1570</v>
      </c>
      <c r="K89" s="9" t="s">
        <v>931</v>
      </c>
      <c r="L89" s="270" t="s">
        <v>459</v>
      </c>
      <c r="M89" s="46"/>
    </row>
    <row r="90" spans="1:13" s="3" customFormat="1">
      <c r="A90" s="46"/>
      <c r="B90" s="6" t="s">
        <v>643</v>
      </c>
      <c r="C90" s="7" t="s">
        <v>1166</v>
      </c>
      <c r="D90" s="333" t="s">
        <v>1146</v>
      </c>
      <c r="E90" s="9" t="s">
        <v>931</v>
      </c>
      <c r="F90" s="266" t="s">
        <v>385</v>
      </c>
      <c r="G90" s="46"/>
      <c r="H90" s="26" t="s">
        <v>643</v>
      </c>
      <c r="I90" s="7" t="s">
        <v>793</v>
      </c>
      <c r="J90" s="8" t="s">
        <v>2655</v>
      </c>
      <c r="K90" s="9" t="s">
        <v>631</v>
      </c>
      <c r="L90" s="270" t="s">
        <v>3528</v>
      </c>
      <c r="M90" s="46"/>
    </row>
    <row r="91" spans="1:13" s="3" customFormat="1">
      <c r="A91" s="46"/>
      <c r="B91" s="6" t="s">
        <v>644</v>
      </c>
      <c r="C91" s="7" t="s">
        <v>629</v>
      </c>
      <c r="D91" s="333" t="s">
        <v>3099</v>
      </c>
      <c r="E91" s="9" t="s">
        <v>753</v>
      </c>
      <c r="F91" s="266" t="s">
        <v>3513</v>
      </c>
      <c r="G91" s="46"/>
      <c r="H91" s="26" t="s">
        <v>644</v>
      </c>
      <c r="I91" s="7" t="s">
        <v>793</v>
      </c>
      <c r="J91" s="8" t="s">
        <v>2855</v>
      </c>
      <c r="K91" s="9" t="s">
        <v>659</v>
      </c>
      <c r="L91" s="270" t="s">
        <v>125</v>
      </c>
      <c r="M91" s="46"/>
    </row>
    <row r="92" spans="1:13" s="3" customFormat="1">
      <c r="A92" s="46"/>
      <c r="B92" s="6" t="s">
        <v>645</v>
      </c>
      <c r="C92" s="7" t="s">
        <v>2646</v>
      </c>
      <c r="D92" s="333" t="s">
        <v>2802</v>
      </c>
      <c r="E92" s="9" t="s">
        <v>631</v>
      </c>
      <c r="F92" s="266" t="s">
        <v>94</v>
      </c>
      <c r="G92" s="46"/>
      <c r="H92" s="26" t="s">
        <v>645</v>
      </c>
      <c r="I92" s="7" t="s">
        <v>669</v>
      </c>
      <c r="J92" s="8" t="s">
        <v>795</v>
      </c>
      <c r="K92" s="9" t="s">
        <v>631</v>
      </c>
      <c r="L92" s="270" t="s">
        <v>460</v>
      </c>
      <c r="M92" s="46"/>
    </row>
    <row r="93" spans="1:13" s="3" customFormat="1">
      <c r="A93" s="46"/>
      <c r="B93" s="6" t="s">
        <v>648</v>
      </c>
      <c r="C93" s="7" t="s">
        <v>1104</v>
      </c>
      <c r="D93" s="333" t="s">
        <v>2060</v>
      </c>
      <c r="E93" s="9" t="s">
        <v>753</v>
      </c>
      <c r="F93" s="266" t="s">
        <v>96</v>
      </c>
      <c r="G93" s="46"/>
      <c r="H93" s="26" t="s">
        <v>648</v>
      </c>
      <c r="I93" s="7" t="s">
        <v>710</v>
      </c>
      <c r="J93" s="8" t="s">
        <v>1038</v>
      </c>
      <c r="K93" s="9" t="s">
        <v>931</v>
      </c>
      <c r="L93" s="270" t="s">
        <v>416</v>
      </c>
      <c r="M93" s="46"/>
    </row>
    <row r="94" spans="1:13" s="3" customFormat="1">
      <c r="A94" s="46"/>
      <c r="B94" s="6" t="s">
        <v>649</v>
      </c>
      <c r="C94" s="7" t="s">
        <v>3514</v>
      </c>
      <c r="D94" s="333" t="s">
        <v>877</v>
      </c>
      <c r="E94" s="9" t="s">
        <v>931</v>
      </c>
      <c r="F94" s="266" t="s">
        <v>387</v>
      </c>
      <c r="G94" s="46"/>
      <c r="H94" s="26" t="s">
        <v>649</v>
      </c>
      <c r="I94" s="7" t="s">
        <v>707</v>
      </c>
      <c r="J94" s="8" t="s">
        <v>852</v>
      </c>
      <c r="K94" s="9" t="s">
        <v>931</v>
      </c>
      <c r="L94" s="270" t="s">
        <v>417</v>
      </c>
      <c r="M94" s="46"/>
    </row>
    <row r="95" spans="1:13" s="3" customFormat="1">
      <c r="A95" s="46"/>
      <c r="B95" s="6" t="s">
        <v>650</v>
      </c>
      <c r="C95" s="7" t="s">
        <v>1087</v>
      </c>
      <c r="D95" s="333" t="s">
        <v>2848</v>
      </c>
      <c r="E95" s="9" t="s">
        <v>659</v>
      </c>
      <c r="F95" s="266" t="s">
        <v>352</v>
      </c>
      <c r="G95" s="46"/>
      <c r="H95" s="26" t="s">
        <v>650</v>
      </c>
      <c r="I95" s="7" t="s">
        <v>666</v>
      </c>
      <c r="J95" s="8" t="s">
        <v>3526</v>
      </c>
      <c r="K95" s="9" t="s">
        <v>931</v>
      </c>
      <c r="L95" s="270" t="s">
        <v>418</v>
      </c>
      <c r="M95" s="46"/>
    </row>
    <row r="96" spans="1:13" s="3" customFormat="1">
      <c r="A96" s="46"/>
      <c r="B96" s="6" t="s">
        <v>651</v>
      </c>
      <c r="C96" s="7" t="s">
        <v>682</v>
      </c>
      <c r="D96" s="333" t="s">
        <v>3515</v>
      </c>
      <c r="E96" s="9" t="s">
        <v>753</v>
      </c>
      <c r="F96" s="266" t="s">
        <v>354</v>
      </c>
      <c r="G96" s="46"/>
      <c r="H96" s="26" t="s">
        <v>651</v>
      </c>
      <c r="I96" s="7" t="s">
        <v>849</v>
      </c>
      <c r="J96" s="8" t="s">
        <v>222</v>
      </c>
      <c r="K96" s="9" t="s">
        <v>931</v>
      </c>
      <c r="L96" s="270" t="s">
        <v>421</v>
      </c>
      <c r="M96" s="46"/>
    </row>
    <row r="97" spans="1:13" s="3" customFormat="1">
      <c r="A97" s="46"/>
      <c r="B97" s="6" t="s">
        <v>652</v>
      </c>
      <c r="C97" s="7" t="s">
        <v>3270</v>
      </c>
      <c r="D97" s="333" t="s">
        <v>3516</v>
      </c>
      <c r="E97" s="9" t="s">
        <v>931</v>
      </c>
      <c r="F97" s="266" t="s">
        <v>3517</v>
      </c>
      <c r="G97" s="46"/>
      <c r="H97" s="26" t="s">
        <v>652</v>
      </c>
      <c r="I97" s="7" t="s">
        <v>666</v>
      </c>
      <c r="J97" s="8" t="s">
        <v>1717</v>
      </c>
      <c r="K97" s="9" t="s">
        <v>631</v>
      </c>
      <c r="L97" s="270" t="s">
        <v>131</v>
      </c>
      <c r="M97" s="46"/>
    </row>
    <row r="98" spans="1:13" s="3" customFormat="1">
      <c r="A98" s="46"/>
      <c r="B98" s="6" t="s">
        <v>653</v>
      </c>
      <c r="C98" s="7" t="s">
        <v>978</v>
      </c>
      <c r="D98" s="333" t="s">
        <v>2049</v>
      </c>
      <c r="E98" s="9" t="s">
        <v>631</v>
      </c>
      <c r="F98" s="266" t="s">
        <v>368</v>
      </c>
      <c r="G98" s="46"/>
      <c r="H98" s="26" t="s">
        <v>653</v>
      </c>
      <c r="I98" s="7" t="s">
        <v>742</v>
      </c>
      <c r="J98" s="8" t="s">
        <v>797</v>
      </c>
      <c r="K98" s="9" t="s">
        <v>631</v>
      </c>
      <c r="L98" s="270" t="s">
        <v>425</v>
      </c>
      <c r="M98" s="46"/>
    </row>
    <row r="99" spans="1:13" s="3" customFormat="1">
      <c r="A99" s="46"/>
      <c r="B99" s="6" t="s">
        <v>901</v>
      </c>
      <c r="C99" s="7" t="s">
        <v>3518</v>
      </c>
      <c r="D99" s="333" t="s">
        <v>3244</v>
      </c>
      <c r="E99" s="9" t="s">
        <v>753</v>
      </c>
      <c r="F99" s="266" t="s">
        <v>42</v>
      </c>
      <c r="G99" s="46"/>
      <c r="H99" s="26" t="s">
        <v>901</v>
      </c>
      <c r="I99" s="7" t="s">
        <v>192</v>
      </c>
      <c r="J99" s="8" t="s">
        <v>3527</v>
      </c>
      <c r="K99" s="9" t="s">
        <v>931</v>
      </c>
      <c r="L99" s="270" t="s">
        <v>2494</v>
      </c>
      <c r="M99" s="46"/>
    </row>
    <row r="100" spans="1:13" s="3" customFormat="1">
      <c r="A100" s="46"/>
      <c r="B100" s="6" t="s">
        <v>902</v>
      </c>
      <c r="C100" s="7" t="s">
        <v>698</v>
      </c>
      <c r="D100" s="333" t="s">
        <v>926</v>
      </c>
      <c r="E100" s="9" t="s">
        <v>802</v>
      </c>
      <c r="F100" s="266" t="s">
        <v>2332</v>
      </c>
      <c r="G100" s="46"/>
      <c r="H100" s="26" t="s">
        <v>902</v>
      </c>
      <c r="I100" s="7" t="s">
        <v>710</v>
      </c>
      <c r="J100" s="8" t="s">
        <v>860</v>
      </c>
      <c r="K100" s="9" t="s">
        <v>931</v>
      </c>
      <c r="L100" s="270" t="s">
        <v>1749</v>
      </c>
      <c r="M100" s="46"/>
    </row>
    <row r="101" spans="1:13" s="3" customFormat="1">
      <c r="A101" s="46"/>
      <c r="B101" s="6" t="s">
        <v>903</v>
      </c>
      <c r="C101" s="7" t="s">
        <v>1308</v>
      </c>
      <c r="D101" s="333" t="s">
        <v>3519</v>
      </c>
      <c r="E101" s="9" t="s">
        <v>631</v>
      </c>
      <c r="F101" s="266" t="s">
        <v>355</v>
      </c>
      <c r="G101" s="46"/>
      <c r="H101" s="26" t="s">
        <v>903</v>
      </c>
      <c r="I101" s="7" t="s">
        <v>798</v>
      </c>
      <c r="J101" s="8" t="s">
        <v>1328</v>
      </c>
      <c r="K101" s="9" t="s">
        <v>631</v>
      </c>
      <c r="L101" s="270" t="s">
        <v>497</v>
      </c>
      <c r="M101" s="46"/>
    </row>
    <row r="102" spans="1:13" s="3" customFormat="1">
      <c r="A102" s="46"/>
      <c r="B102" s="6" t="s">
        <v>904</v>
      </c>
      <c r="C102" s="7" t="s">
        <v>806</v>
      </c>
      <c r="D102" s="333" t="s">
        <v>2971</v>
      </c>
      <c r="E102" s="9" t="s">
        <v>753</v>
      </c>
      <c r="F102" s="266" t="s">
        <v>2334</v>
      </c>
      <c r="G102" s="46"/>
      <c r="H102" s="26" t="s">
        <v>904</v>
      </c>
      <c r="I102" s="7" t="s">
        <v>710</v>
      </c>
      <c r="J102" s="8" t="s">
        <v>2414</v>
      </c>
      <c r="K102" s="9" t="s">
        <v>631</v>
      </c>
      <c r="L102" s="270" t="s">
        <v>479</v>
      </c>
      <c r="M102" s="46"/>
    </row>
    <row r="103" spans="1:13" s="3" customFormat="1">
      <c r="A103" s="46"/>
      <c r="B103" s="6" t="s">
        <v>905</v>
      </c>
      <c r="C103" s="7" t="s">
        <v>1377</v>
      </c>
      <c r="D103" s="333" t="s">
        <v>397</v>
      </c>
      <c r="E103" s="9" t="s">
        <v>631</v>
      </c>
      <c r="F103" s="266" t="s">
        <v>3520</v>
      </c>
      <c r="G103" s="46"/>
      <c r="H103" s="26"/>
      <c r="I103" s="7"/>
      <c r="J103" s="8"/>
      <c r="K103" s="9"/>
      <c r="L103" s="270"/>
      <c r="M103" s="46"/>
    </row>
    <row r="104" spans="1:13" s="3" customFormat="1">
      <c r="A104" s="46"/>
      <c r="B104" s="6" t="s">
        <v>1126</v>
      </c>
      <c r="C104" s="7" t="s">
        <v>1308</v>
      </c>
      <c r="D104" s="333" t="s">
        <v>3239</v>
      </c>
      <c r="E104" s="9" t="s">
        <v>753</v>
      </c>
      <c r="F104" s="266" t="s">
        <v>369</v>
      </c>
      <c r="G104" s="46"/>
      <c r="H104" s="26"/>
      <c r="I104" s="7"/>
      <c r="J104" s="8"/>
      <c r="K104" s="9"/>
      <c r="L104" s="270"/>
      <c r="M104" s="46"/>
    </row>
    <row r="105" spans="1:13" s="3" customFormat="1">
      <c r="A105" s="46"/>
      <c r="B105" s="6" t="s">
        <v>1127</v>
      </c>
      <c r="C105" s="7" t="s">
        <v>655</v>
      </c>
      <c r="D105" s="333" t="s">
        <v>3490</v>
      </c>
      <c r="E105" s="9" t="s">
        <v>663</v>
      </c>
      <c r="F105" s="266" t="s">
        <v>3521</v>
      </c>
      <c r="G105" s="46"/>
      <c r="H105" s="26"/>
      <c r="I105" s="7"/>
      <c r="J105" s="8"/>
      <c r="K105" s="9"/>
      <c r="L105" s="270"/>
      <c r="M105" s="46"/>
    </row>
    <row r="106" spans="1:13" s="3" customFormat="1">
      <c r="A106" s="46"/>
      <c r="B106" s="6" t="s">
        <v>1128</v>
      </c>
      <c r="C106" s="7" t="s">
        <v>3522</v>
      </c>
      <c r="D106" s="333" t="s">
        <v>3523</v>
      </c>
      <c r="E106" s="9" t="s">
        <v>931</v>
      </c>
      <c r="F106" s="266" t="s">
        <v>44</v>
      </c>
      <c r="G106" s="46"/>
      <c r="H106" s="26"/>
      <c r="I106" s="7"/>
      <c r="J106" s="8"/>
      <c r="K106" s="9"/>
      <c r="L106" s="270"/>
      <c r="M106" s="46"/>
    </row>
    <row r="107" spans="1:13" s="3" customFormat="1">
      <c r="A107" s="46"/>
      <c r="B107" s="6" t="s">
        <v>1129</v>
      </c>
      <c r="C107" s="7" t="s">
        <v>1405</v>
      </c>
      <c r="D107" s="333" t="s">
        <v>924</v>
      </c>
      <c r="E107" s="9" t="s">
        <v>631</v>
      </c>
      <c r="F107" s="266" t="s">
        <v>48</v>
      </c>
      <c r="G107" s="46"/>
      <c r="H107" s="26"/>
      <c r="I107" s="7"/>
      <c r="J107" s="8"/>
      <c r="K107" s="9"/>
      <c r="L107" s="270"/>
      <c r="M107" s="46"/>
    </row>
    <row r="108" spans="1:13" s="3" customFormat="1">
      <c r="A108" s="46"/>
      <c r="B108" s="6" t="s">
        <v>1130</v>
      </c>
      <c r="C108" s="7" t="s">
        <v>3518</v>
      </c>
      <c r="D108" s="333" t="s">
        <v>3524</v>
      </c>
      <c r="E108" s="9" t="s">
        <v>737</v>
      </c>
      <c r="F108" s="266" t="s">
        <v>361</v>
      </c>
      <c r="G108" s="46"/>
      <c r="H108" s="26"/>
      <c r="I108" s="7"/>
      <c r="J108" s="8"/>
      <c r="K108" s="9"/>
      <c r="L108" s="270"/>
      <c r="M108" s="46"/>
    </row>
    <row r="109" spans="1:13" s="3" customFormat="1" ht="12.75" thickBot="1">
      <c r="A109" s="46"/>
      <c r="B109" s="6" t="s">
        <v>1131</v>
      </c>
      <c r="C109" s="7" t="s">
        <v>694</v>
      </c>
      <c r="D109" s="333" t="s">
        <v>691</v>
      </c>
      <c r="E109" s="9" t="s">
        <v>631</v>
      </c>
      <c r="F109" s="266" t="s">
        <v>2342</v>
      </c>
      <c r="G109" s="46"/>
      <c r="H109" s="26"/>
      <c r="I109" s="7"/>
      <c r="J109" s="8"/>
      <c r="K109" s="9"/>
      <c r="L109" s="270"/>
      <c r="M109" s="46"/>
    </row>
    <row r="110" spans="1:13" s="3" customFormat="1" ht="12.75" hidden="1" thickBot="1">
      <c r="A110" s="46"/>
      <c r="B110" s="6"/>
      <c r="C110" s="7"/>
      <c r="D110" s="8"/>
      <c r="E110" s="9"/>
      <c r="F110" s="266"/>
      <c r="G110" s="46"/>
      <c r="H110" s="26"/>
      <c r="I110" s="7"/>
      <c r="J110" s="8"/>
      <c r="K110" s="9"/>
      <c r="L110" s="270"/>
      <c r="M110" s="46"/>
    </row>
    <row r="111" spans="1:13" s="3" customFormat="1" ht="12.75" hidden="1" thickBot="1">
      <c r="A111" s="46"/>
      <c r="B111" s="6"/>
      <c r="C111" s="7"/>
      <c r="D111" s="8"/>
      <c r="E111" s="9"/>
      <c r="F111" s="266"/>
      <c r="G111" s="46"/>
      <c r="H111" s="26"/>
      <c r="I111" s="7"/>
      <c r="J111" s="8"/>
      <c r="K111" s="9"/>
      <c r="L111" s="270"/>
      <c r="M111" s="46"/>
    </row>
    <row r="112" spans="1:13" s="3" customFormat="1" ht="12.75" hidden="1" thickBot="1">
      <c r="A112" s="46"/>
      <c r="B112" s="6"/>
      <c r="C112" s="7"/>
      <c r="D112" s="8"/>
      <c r="E112" s="9"/>
      <c r="F112" s="266"/>
      <c r="G112" s="46"/>
      <c r="H112" s="26"/>
      <c r="I112" s="7"/>
      <c r="J112" s="8"/>
      <c r="K112" s="9"/>
      <c r="L112" s="270"/>
      <c r="M112" s="46"/>
    </row>
    <row r="113" spans="1:13" s="3" customFormat="1" ht="12.75" hidden="1" thickBot="1">
      <c r="A113" s="46"/>
      <c r="B113" s="6"/>
      <c r="C113" s="7"/>
      <c r="D113" s="8"/>
      <c r="E113" s="9"/>
      <c r="F113" s="266"/>
      <c r="G113" s="46"/>
      <c r="H113" s="26"/>
      <c r="I113" s="7"/>
      <c r="J113" s="333"/>
      <c r="K113" s="9"/>
      <c r="L113" s="270"/>
      <c r="M113" s="46"/>
    </row>
    <row r="114" spans="1:13" s="3" customFormat="1" ht="12.75" hidden="1" thickBot="1">
      <c r="A114" s="46"/>
      <c r="B114" s="6"/>
      <c r="C114" s="7"/>
      <c r="D114" s="8"/>
      <c r="E114" s="9"/>
      <c r="F114" s="266"/>
      <c r="G114" s="46"/>
      <c r="H114" s="26"/>
      <c r="I114" s="7"/>
      <c r="J114" s="333"/>
      <c r="K114" s="9"/>
      <c r="L114" s="270"/>
      <c r="M114" s="46"/>
    </row>
    <row r="115" spans="1:13" s="3" customFormat="1" ht="12.75" hidden="1" thickBot="1">
      <c r="A115" s="46"/>
      <c r="B115" s="6"/>
      <c r="C115" s="7"/>
      <c r="D115" s="8"/>
      <c r="E115" s="9"/>
      <c r="F115" s="226"/>
      <c r="G115" s="46"/>
      <c r="H115" s="26"/>
      <c r="I115" s="7"/>
      <c r="J115" s="7"/>
      <c r="K115" s="9"/>
      <c r="L115" s="237"/>
      <c r="M115" s="46"/>
    </row>
    <row r="116" spans="1:13" s="3" customFormat="1" ht="12.75" hidden="1" thickBot="1">
      <c r="A116" s="46"/>
      <c r="B116" s="6"/>
      <c r="C116" s="7"/>
      <c r="D116" s="8"/>
      <c r="E116" s="9"/>
      <c r="F116" s="226"/>
      <c r="G116" s="46"/>
      <c r="H116" s="26"/>
      <c r="I116" s="7"/>
      <c r="J116" s="7"/>
      <c r="K116" s="9"/>
      <c r="L116" s="237"/>
      <c r="M116" s="46"/>
    </row>
    <row r="117" spans="1:13" s="3" customFormat="1" ht="12.75" hidden="1" thickBot="1">
      <c r="A117" s="46"/>
      <c r="B117" s="6"/>
      <c r="C117" s="7"/>
      <c r="D117" s="8"/>
      <c r="E117" s="9"/>
      <c r="F117" s="226"/>
      <c r="G117" s="46"/>
      <c r="H117" s="26"/>
      <c r="I117" s="7"/>
      <c r="J117" s="7"/>
      <c r="K117" s="9"/>
      <c r="L117" s="237"/>
      <c r="M117" s="46"/>
    </row>
    <row r="118" spans="1:13" s="3" customFormat="1" ht="13.5" hidden="1" thickBot="1">
      <c r="A118" s="46"/>
      <c r="B118" s="19"/>
      <c r="C118" s="10"/>
      <c r="D118" s="22"/>
      <c r="E118" s="11"/>
      <c r="F118" s="227"/>
      <c r="G118" s="46"/>
      <c r="H118" s="26"/>
      <c r="I118" s="29"/>
      <c r="J118" s="29"/>
      <c r="K118" s="30"/>
      <c r="L118" s="238"/>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893" t="s">
        <v>770</v>
      </c>
      <c r="C120" s="893"/>
      <c r="D120" s="35"/>
      <c r="E120" s="193" t="s">
        <v>713</v>
      </c>
      <c r="F120" s="902" t="s">
        <v>1649</v>
      </c>
      <c r="G120" s="902"/>
      <c r="H120" s="902"/>
      <c r="I120" s="902"/>
      <c r="J120" s="35"/>
      <c r="K120" s="893" t="s">
        <v>715</v>
      </c>
      <c r="L120" s="893"/>
      <c r="M120" s="35"/>
    </row>
    <row r="121" spans="1:13" ht="13.5" thickTop="1" thickBot="1">
      <c r="A121" s="35"/>
      <c r="B121" s="894" t="s">
        <v>623</v>
      </c>
      <c r="C121" s="895"/>
      <c r="D121" s="43"/>
      <c r="E121" s="44"/>
      <c r="F121" s="44"/>
      <c r="G121" s="35"/>
      <c r="H121" s="898" t="s">
        <v>654</v>
      </c>
      <c r="I121" s="899"/>
      <c r="J121" s="45"/>
      <c r="K121" s="45"/>
      <c r="L121" s="45"/>
      <c r="M121" s="35"/>
    </row>
    <row r="122" spans="1:13" s="3" customFormat="1" ht="16.5" thickTop="1" thickBot="1">
      <c r="A122" s="46"/>
      <c r="B122" s="896"/>
      <c r="C122" s="897"/>
      <c r="D122" s="14"/>
      <c r="E122" s="12" t="s">
        <v>647</v>
      </c>
      <c r="F122" s="13">
        <f>COUNTA(D124:D162)</f>
        <v>16</v>
      </c>
      <c r="G122" s="46"/>
      <c r="H122" s="900"/>
      <c r="I122" s="901"/>
      <c r="J122" s="32"/>
      <c r="K122" s="33" t="s">
        <v>647</v>
      </c>
      <c r="L122" s="34">
        <f>COUNTA(J124:J162)</f>
        <v>15</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761</v>
      </c>
      <c r="D124" s="84" t="s">
        <v>2058</v>
      </c>
      <c r="E124" s="85" t="s">
        <v>753</v>
      </c>
      <c r="F124" s="263" t="s">
        <v>374</v>
      </c>
      <c r="G124" s="46"/>
      <c r="H124" s="100" t="s">
        <v>632</v>
      </c>
      <c r="I124" s="83" t="s">
        <v>1422</v>
      </c>
      <c r="J124" s="84" t="s">
        <v>2869</v>
      </c>
      <c r="K124" s="85" t="s">
        <v>753</v>
      </c>
      <c r="L124" s="267" t="s">
        <v>454</v>
      </c>
      <c r="M124" s="46"/>
    </row>
    <row r="125" spans="1:13" s="3" customFormat="1">
      <c r="A125" s="46"/>
      <c r="B125" s="87" t="s">
        <v>633</v>
      </c>
      <c r="C125" s="88" t="s">
        <v>655</v>
      </c>
      <c r="D125" s="89" t="s">
        <v>3275</v>
      </c>
      <c r="E125" s="90" t="s">
        <v>753</v>
      </c>
      <c r="F125" s="264" t="s">
        <v>3531</v>
      </c>
      <c r="G125" s="46"/>
      <c r="H125" s="102" t="s">
        <v>633</v>
      </c>
      <c r="I125" s="88" t="s">
        <v>707</v>
      </c>
      <c r="J125" s="89" t="s">
        <v>168</v>
      </c>
      <c r="K125" s="90" t="s">
        <v>931</v>
      </c>
      <c r="L125" s="268" t="s">
        <v>125</v>
      </c>
      <c r="M125" s="46"/>
    </row>
    <row r="126" spans="1:13" s="3" customFormat="1">
      <c r="A126" s="46"/>
      <c r="B126" s="92" t="s">
        <v>634</v>
      </c>
      <c r="C126" s="93" t="s">
        <v>349</v>
      </c>
      <c r="D126" s="94" t="s">
        <v>3264</v>
      </c>
      <c r="E126" s="95" t="s">
        <v>753</v>
      </c>
      <c r="F126" s="265" t="s">
        <v>2083</v>
      </c>
      <c r="G126" s="46"/>
      <c r="H126" s="104" t="s">
        <v>634</v>
      </c>
      <c r="I126" s="93" t="s">
        <v>1422</v>
      </c>
      <c r="J126" s="94" t="s">
        <v>28</v>
      </c>
      <c r="K126" s="95" t="s">
        <v>753</v>
      </c>
      <c r="L126" s="269" t="s">
        <v>2462</v>
      </c>
      <c r="M126" s="46"/>
    </row>
    <row r="127" spans="1:13" s="3" customFormat="1">
      <c r="A127" s="46"/>
      <c r="B127" s="6" t="s">
        <v>635</v>
      </c>
      <c r="C127" s="7" t="s">
        <v>629</v>
      </c>
      <c r="D127" s="8" t="s">
        <v>2642</v>
      </c>
      <c r="E127" s="9" t="s">
        <v>753</v>
      </c>
      <c r="F127" s="266" t="s">
        <v>3532</v>
      </c>
      <c r="G127" s="46"/>
      <c r="H127" s="26" t="s">
        <v>635</v>
      </c>
      <c r="I127" s="7" t="s">
        <v>1053</v>
      </c>
      <c r="J127" s="8" t="s">
        <v>998</v>
      </c>
      <c r="K127" s="9" t="s">
        <v>753</v>
      </c>
      <c r="L127" s="270" t="s">
        <v>418</v>
      </c>
      <c r="M127" s="46"/>
    </row>
    <row r="128" spans="1:13" s="3" customFormat="1">
      <c r="A128" s="46"/>
      <c r="B128" s="6" t="s">
        <v>636</v>
      </c>
      <c r="C128" s="7" t="s">
        <v>1358</v>
      </c>
      <c r="D128" s="8" t="s">
        <v>3068</v>
      </c>
      <c r="E128" s="9" t="s">
        <v>671</v>
      </c>
      <c r="F128" s="266" t="s">
        <v>2084</v>
      </c>
      <c r="G128" s="46"/>
      <c r="H128" s="26" t="s">
        <v>636</v>
      </c>
      <c r="I128" s="7" t="s">
        <v>1771</v>
      </c>
      <c r="J128" s="8" t="s">
        <v>3506</v>
      </c>
      <c r="K128" s="9" t="s">
        <v>931</v>
      </c>
      <c r="L128" s="270" t="s">
        <v>421</v>
      </c>
      <c r="M128" s="46"/>
    </row>
    <row r="129" spans="1:13" s="3" customFormat="1">
      <c r="A129" s="46"/>
      <c r="B129" s="6" t="s">
        <v>637</v>
      </c>
      <c r="C129" s="7" t="s">
        <v>689</v>
      </c>
      <c r="D129" s="8" t="s">
        <v>3069</v>
      </c>
      <c r="E129" s="9" t="s">
        <v>753</v>
      </c>
      <c r="F129" s="266" t="s">
        <v>443</v>
      </c>
      <c r="G129" s="46"/>
      <c r="H129" s="26" t="s">
        <v>637</v>
      </c>
      <c r="I129" s="7" t="s">
        <v>1123</v>
      </c>
      <c r="J129" s="8" t="s">
        <v>1115</v>
      </c>
      <c r="K129" s="9" t="s">
        <v>631</v>
      </c>
      <c r="L129" s="270" t="s">
        <v>471</v>
      </c>
      <c r="M129" s="46"/>
    </row>
    <row r="130" spans="1:13" s="3" customFormat="1">
      <c r="A130" s="46"/>
      <c r="B130" s="6" t="s">
        <v>638</v>
      </c>
      <c r="C130" s="7" t="s">
        <v>920</v>
      </c>
      <c r="D130" s="8" t="s">
        <v>2861</v>
      </c>
      <c r="E130" s="9" t="s">
        <v>753</v>
      </c>
      <c r="F130" s="266" t="s">
        <v>3533</v>
      </c>
      <c r="G130" s="46"/>
      <c r="H130" s="26" t="s">
        <v>638</v>
      </c>
      <c r="I130" s="7" t="s">
        <v>984</v>
      </c>
      <c r="J130" s="8" t="s">
        <v>792</v>
      </c>
      <c r="K130" s="9" t="s">
        <v>663</v>
      </c>
      <c r="L130" s="270" t="s">
        <v>466</v>
      </c>
      <c r="M130" s="46"/>
    </row>
    <row r="131" spans="1:13" s="3" customFormat="1">
      <c r="A131" s="46"/>
      <c r="B131" s="6" t="s">
        <v>639</v>
      </c>
      <c r="C131" s="7" t="s">
        <v>680</v>
      </c>
      <c r="D131" s="8" t="s">
        <v>3534</v>
      </c>
      <c r="E131" s="54" t="s">
        <v>668</v>
      </c>
      <c r="F131" s="266" t="s">
        <v>403</v>
      </c>
      <c r="G131" s="46"/>
      <c r="H131" s="26" t="s">
        <v>639</v>
      </c>
      <c r="I131" s="7" t="s">
        <v>1509</v>
      </c>
      <c r="J131" s="8" t="s">
        <v>1773</v>
      </c>
      <c r="K131" s="9" t="s">
        <v>931</v>
      </c>
      <c r="L131" s="270" t="s">
        <v>425</v>
      </c>
      <c r="M131" s="46"/>
    </row>
    <row r="132" spans="1:13" s="3" customFormat="1">
      <c r="A132" s="46"/>
      <c r="B132" s="6" t="s">
        <v>640</v>
      </c>
      <c r="C132" s="7" t="s">
        <v>1324</v>
      </c>
      <c r="D132" s="8" t="s">
        <v>3277</v>
      </c>
      <c r="E132" s="54" t="s">
        <v>753</v>
      </c>
      <c r="F132" s="266" t="s">
        <v>404</v>
      </c>
      <c r="G132" s="46"/>
      <c r="H132" s="26" t="s">
        <v>640</v>
      </c>
      <c r="I132" s="7" t="s">
        <v>2694</v>
      </c>
      <c r="J132" s="8" t="s">
        <v>1183</v>
      </c>
      <c r="K132" s="9" t="s">
        <v>931</v>
      </c>
      <c r="L132" s="270" t="s">
        <v>427</v>
      </c>
      <c r="M132" s="46"/>
    </row>
    <row r="133" spans="1:13" s="3" customFormat="1">
      <c r="A133" s="46"/>
      <c r="B133" s="6" t="s">
        <v>641</v>
      </c>
      <c r="C133" s="7" t="s">
        <v>747</v>
      </c>
      <c r="D133" s="8" t="s">
        <v>1207</v>
      </c>
      <c r="E133" s="54" t="s">
        <v>631</v>
      </c>
      <c r="F133" s="266" t="s">
        <v>446</v>
      </c>
      <c r="G133" s="46"/>
      <c r="H133" s="26" t="s">
        <v>641</v>
      </c>
      <c r="I133" s="7" t="s">
        <v>469</v>
      </c>
      <c r="J133" s="8" t="s">
        <v>3535</v>
      </c>
      <c r="K133" s="9" t="s">
        <v>931</v>
      </c>
      <c r="L133" s="270" t="s">
        <v>1749</v>
      </c>
      <c r="M133" s="46"/>
    </row>
    <row r="134" spans="1:13" s="3" customFormat="1">
      <c r="A134" s="46"/>
      <c r="B134" s="6" t="s">
        <v>642</v>
      </c>
      <c r="C134" s="7" t="s">
        <v>830</v>
      </c>
      <c r="D134" s="8" t="s">
        <v>1528</v>
      </c>
      <c r="E134" s="9" t="s">
        <v>1836</v>
      </c>
      <c r="F134" s="266" t="s">
        <v>468</v>
      </c>
      <c r="G134" s="46"/>
      <c r="H134" s="26" t="s">
        <v>642</v>
      </c>
      <c r="I134" s="7" t="s">
        <v>710</v>
      </c>
      <c r="J134" s="8" t="s">
        <v>1173</v>
      </c>
      <c r="K134" s="9" t="s">
        <v>931</v>
      </c>
      <c r="L134" s="270" t="s">
        <v>3536</v>
      </c>
      <c r="M134" s="46"/>
    </row>
    <row r="135" spans="1:13" s="3" customFormat="1">
      <c r="A135" s="46"/>
      <c r="B135" s="6" t="s">
        <v>643</v>
      </c>
      <c r="C135" s="7" t="s">
        <v>692</v>
      </c>
      <c r="D135" s="8" t="s">
        <v>2322</v>
      </c>
      <c r="E135" s="9" t="s">
        <v>753</v>
      </c>
      <c r="F135" s="266" t="s">
        <v>408</v>
      </c>
      <c r="G135" s="46"/>
      <c r="H135" s="26" t="s">
        <v>643</v>
      </c>
      <c r="I135" s="7" t="s">
        <v>1422</v>
      </c>
      <c r="J135" s="8" t="s">
        <v>3537</v>
      </c>
      <c r="K135" s="9" t="s">
        <v>753</v>
      </c>
      <c r="L135" s="270" t="s">
        <v>431</v>
      </c>
      <c r="M135" s="46"/>
    </row>
    <row r="136" spans="1:13" s="3" customFormat="1">
      <c r="A136" s="46"/>
      <c r="B136" s="6" t="s">
        <v>644</v>
      </c>
      <c r="C136" s="7" t="s">
        <v>1309</v>
      </c>
      <c r="D136" s="8" t="s">
        <v>977</v>
      </c>
      <c r="E136" s="9" t="s">
        <v>671</v>
      </c>
      <c r="F136" s="266" t="s">
        <v>125</v>
      </c>
      <c r="G136" s="46"/>
      <c r="H136" s="26" t="s">
        <v>644</v>
      </c>
      <c r="I136" s="7" t="s">
        <v>1388</v>
      </c>
      <c r="J136" s="8" t="s">
        <v>171</v>
      </c>
      <c r="K136" s="9" t="s">
        <v>931</v>
      </c>
      <c r="L136" s="270" t="s">
        <v>496</v>
      </c>
      <c r="M136" s="46"/>
    </row>
    <row r="137" spans="1:13" s="3" customFormat="1">
      <c r="A137" s="46"/>
      <c r="B137" s="6" t="s">
        <v>645</v>
      </c>
      <c r="C137" s="7" t="s">
        <v>1558</v>
      </c>
      <c r="D137" s="8" t="s">
        <v>31</v>
      </c>
      <c r="E137" s="9" t="s">
        <v>931</v>
      </c>
      <c r="F137" s="266" t="s">
        <v>1769</v>
      </c>
      <c r="G137" s="46"/>
      <c r="H137" s="26" t="s">
        <v>645</v>
      </c>
      <c r="I137" s="7" t="s">
        <v>1772</v>
      </c>
      <c r="J137" s="8" t="s">
        <v>3274</v>
      </c>
      <c r="K137" s="9" t="s">
        <v>931</v>
      </c>
      <c r="L137" s="270" t="s">
        <v>2503</v>
      </c>
      <c r="M137" s="46"/>
    </row>
    <row r="138" spans="1:13" s="3" customFormat="1">
      <c r="A138" s="46"/>
      <c r="B138" s="6" t="s">
        <v>648</v>
      </c>
      <c r="C138" s="7" t="s">
        <v>923</v>
      </c>
      <c r="D138" s="8" t="s">
        <v>977</v>
      </c>
      <c r="E138" s="54" t="s">
        <v>802</v>
      </c>
      <c r="F138" s="266" t="s">
        <v>2494</v>
      </c>
      <c r="G138" s="46"/>
      <c r="H138" s="26" t="s">
        <v>648</v>
      </c>
      <c r="I138" s="7" t="s">
        <v>666</v>
      </c>
      <c r="J138" s="8" t="s">
        <v>1513</v>
      </c>
      <c r="K138" s="9" t="s">
        <v>659</v>
      </c>
      <c r="L138" s="270" t="s">
        <v>3538</v>
      </c>
      <c r="M138" s="46"/>
    </row>
    <row r="139" spans="1:13" s="3" customFormat="1" ht="12.75" thickBot="1">
      <c r="A139" s="46"/>
      <c r="B139" s="6" t="s">
        <v>649</v>
      </c>
      <c r="C139" s="7" t="s">
        <v>1259</v>
      </c>
      <c r="D139" s="8" t="s">
        <v>31</v>
      </c>
      <c r="E139" s="54" t="s">
        <v>931</v>
      </c>
      <c r="F139" s="266" t="s">
        <v>2704</v>
      </c>
      <c r="G139" s="46"/>
      <c r="H139" s="26"/>
      <c r="I139" s="7"/>
      <c r="J139" s="8"/>
      <c r="K139" s="9"/>
      <c r="L139" s="270"/>
      <c r="M139" s="46"/>
    </row>
    <row r="140" spans="1:13" s="3" customFormat="1" ht="12.75" hidden="1" thickBot="1">
      <c r="A140" s="46"/>
      <c r="B140" s="6"/>
      <c r="C140" s="7"/>
      <c r="D140" s="8"/>
      <c r="E140" s="54"/>
      <c r="F140" s="266"/>
      <c r="G140" s="46"/>
      <c r="H140" s="26"/>
      <c r="I140" s="7"/>
      <c r="J140" s="8"/>
      <c r="K140" s="9"/>
      <c r="L140" s="270"/>
      <c r="M140" s="46"/>
    </row>
    <row r="141" spans="1:13" s="3" customFormat="1" ht="12.75" hidden="1" thickBot="1">
      <c r="A141" s="46"/>
      <c r="B141" s="6"/>
      <c r="C141" s="7"/>
      <c r="D141" s="8"/>
      <c r="E141" s="9"/>
      <c r="F141" s="266"/>
      <c r="G141" s="46"/>
      <c r="H141" s="26"/>
      <c r="I141" s="7"/>
      <c r="J141" s="8"/>
      <c r="K141" s="9"/>
      <c r="L141" s="270"/>
      <c r="M141" s="46"/>
    </row>
    <row r="142" spans="1:13" s="3" customFormat="1" ht="12.75" hidden="1" thickBot="1">
      <c r="A142" s="46"/>
      <c r="B142" s="6"/>
      <c r="C142" s="7"/>
      <c r="D142" s="8"/>
      <c r="E142" s="54"/>
      <c r="F142" s="266"/>
      <c r="G142" s="46"/>
      <c r="H142" s="26"/>
      <c r="I142" s="7"/>
      <c r="J142" s="8"/>
      <c r="K142" s="9"/>
      <c r="L142" s="270"/>
      <c r="M142" s="46"/>
    </row>
    <row r="143" spans="1:13" s="3" customFormat="1" ht="12.75" hidden="1" thickBot="1">
      <c r="A143" s="46"/>
      <c r="B143" s="6"/>
      <c r="C143" s="52"/>
      <c r="D143" s="56"/>
      <c r="E143" s="54"/>
      <c r="F143" s="381"/>
      <c r="G143" s="46"/>
      <c r="H143" s="26"/>
      <c r="I143" s="52"/>
      <c r="J143" s="56"/>
      <c r="K143" s="54"/>
      <c r="L143" s="270"/>
      <c r="M143" s="46"/>
    </row>
    <row r="144" spans="1:13" s="3" customFormat="1" ht="12.75" hidden="1" thickBot="1">
      <c r="A144" s="46"/>
      <c r="B144" s="6"/>
      <c r="C144" s="52"/>
      <c r="D144" s="56"/>
      <c r="E144" s="54"/>
      <c r="F144" s="381"/>
      <c r="G144" s="46"/>
      <c r="H144" s="26"/>
      <c r="I144" s="52"/>
      <c r="J144" s="56"/>
      <c r="K144" s="9"/>
      <c r="L144" s="382"/>
      <c r="M144" s="46"/>
    </row>
    <row r="145" spans="1:13" s="3" customFormat="1" ht="12.75" hidden="1" thickBot="1">
      <c r="A145" s="46"/>
      <c r="B145" s="6"/>
      <c r="C145" s="52"/>
      <c r="D145" s="56"/>
      <c r="E145" s="54"/>
      <c r="F145" s="381"/>
      <c r="G145" s="46"/>
      <c r="H145" s="26"/>
      <c r="I145" s="52"/>
      <c r="J145" s="56"/>
      <c r="K145" s="9"/>
      <c r="L145" s="382"/>
      <c r="M145" s="46"/>
    </row>
    <row r="146" spans="1:13" s="3" customFormat="1" ht="12.75" hidden="1" thickBot="1">
      <c r="A146" s="46"/>
      <c r="B146" s="6"/>
      <c r="C146" s="52"/>
      <c r="D146" s="56"/>
      <c r="E146" s="54"/>
      <c r="F146" s="381"/>
      <c r="G146" s="46"/>
      <c r="H146" s="26"/>
      <c r="I146" s="52"/>
      <c r="J146" s="56"/>
      <c r="K146" s="9"/>
      <c r="L146" s="382"/>
      <c r="M146" s="46"/>
    </row>
    <row r="147" spans="1:13" s="3" customFormat="1" ht="12.75" hidden="1" thickBot="1">
      <c r="A147" s="46"/>
      <c r="B147" s="6"/>
      <c r="C147" s="52"/>
      <c r="D147" s="56"/>
      <c r="E147" s="9"/>
      <c r="F147" s="381"/>
      <c r="G147" s="46"/>
      <c r="H147" s="26"/>
      <c r="I147" s="52"/>
      <c r="J147" s="56"/>
      <c r="K147" s="9"/>
      <c r="L147" s="382"/>
      <c r="M147" s="46"/>
    </row>
    <row r="148" spans="1:13" s="3" customFormat="1" ht="12.75" hidden="1" thickBot="1">
      <c r="A148" s="46"/>
      <c r="B148" s="6"/>
      <c r="C148" s="52"/>
      <c r="D148" s="56"/>
      <c r="E148" s="9"/>
      <c r="F148" s="381"/>
      <c r="G148" s="46"/>
      <c r="H148" s="26"/>
      <c r="I148" s="52"/>
      <c r="J148" s="56"/>
      <c r="K148" s="9"/>
      <c r="L148" s="382"/>
      <c r="M148" s="46"/>
    </row>
    <row r="149" spans="1:13" s="3" customFormat="1" ht="12.75" hidden="1" thickBot="1">
      <c r="A149" s="46"/>
      <c r="B149" s="6"/>
      <c r="C149" s="52"/>
      <c r="D149" s="56"/>
      <c r="E149" s="9"/>
      <c r="F149" s="381"/>
      <c r="G149" s="46"/>
      <c r="H149" s="26"/>
      <c r="I149" s="52"/>
      <c r="J149" s="56"/>
      <c r="K149" s="54"/>
      <c r="L149" s="382"/>
      <c r="M149" s="46"/>
    </row>
    <row r="150" spans="1:13" s="3" customFormat="1" ht="12.75" hidden="1" thickBot="1">
      <c r="A150" s="46"/>
      <c r="B150" s="6"/>
      <c r="C150" s="52"/>
      <c r="D150" s="56"/>
      <c r="E150" s="54"/>
      <c r="F150" s="381"/>
      <c r="G150" s="46"/>
      <c r="H150" s="26"/>
      <c r="I150" s="52"/>
      <c r="J150" s="56"/>
      <c r="K150" s="54"/>
      <c r="L150" s="382"/>
      <c r="M150" s="46"/>
    </row>
    <row r="151" spans="1:13" s="3" customFormat="1" ht="12.75" hidden="1" thickBot="1">
      <c r="A151" s="46"/>
      <c r="B151" s="6"/>
      <c r="C151" s="52"/>
      <c r="D151" s="56"/>
      <c r="E151" s="54"/>
      <c r="F151" s="381"/>
      <c r="G151" s="46"/>
      <c r="H151" s="26"/>
      <c r="I151" s="52"/>
      <c r="J151" s="56"/>
      <c r="K151" s="9"/>
      <c r="L151" s="382"/>
      <c r="M151" s="46"/>
    </row>
    <row r="152" spans="1:13" s="3" customFormat="1" ht="12.75" hidden="1" thickBot="1">
      <c r="A152" s="46"/>
      <c r="B152" s="6"/>
      <c r="C152" s="52"/>
      <c r="D152" s="56"/>
      <c r="E152" s="54"/>
      <c r="F152" s="381"/>
      <c r="G152" s="46"/>
      <c r="H152" s="26"/>
      <c r="I152" s="52"/>
      <c r="J152" s="56"/>
      <c r="K152" s="54"/>
      <c r="L152" s="382"/>
      <c r="M152" s="46"/>
    </row>
    <row r="153" spans="1:13" s="3" customFormat="1" ht="13.5" hidden="1" thickBot="1">
      <c r="A153" s="46"/>
      <c r="B153" s="6"/>
      <c r="C153" s="52"/>
      <c r="D153" s="241"/>
      <c r="E153" s="54"/>
      <c r="F153" s="228"/>
      <c r="G153" s="46"/>
      <c r="H153" s="26"/>
      <c r="I153" s="52"/>
      <c r="J153" s="56"/>
      <c r="K153" s="9"/>
      <c r="L153" s="382"/>
      <c r="M153" s="46"/>
    </row>
    <row r="154" spans="1:13" s="3" customFormat="1" ht="13.5" hidden="1" thickBot="1">
      <c r="A154" s="46"/>
      <c r="B154" s="6"/>
      <c r="C154" s="52"/>
      <c r="D154" s="241"/>
      <c r="E154" s="54"/>
      <c r="F154" s="228"/>
      <c r="G154" s="46"/>
      <c r="H154" s="26"/>
      <c r="I154" s="52"/>
      <c r="J154" s="56"/>
      <c r="K154" s="9"/>
      <c r="L154" s="239"/>
      <c r="M154" s="46"/>
    </row>
    <row r="155" spans="1:13" s="3" customFormat="1" ht="13.5" hidden="1" thickBot="1">
      <c r="A155" s="46"/>
      <c r="B155" s="6"/>
      <c r="C155" s="52"/>
      <c r="D155" s="241"/>
      <c r="E155" s="54"/>
      <c r="F155" s="228"/>
      <c r="G155" s="46"/>
      <c r="H155" s="26"/>
      <c r="I155" s="52"/>
      <c r="J155" s="56"/>
      <c r="K155" s="9"/>
      <c r="L155" s="239"/>
      <c r="M155" s="46"/>
    </row>
    <row r="156" spans="1:13" s="3" customFormat="1" ht="13.5" hidden="1" thickBot="1">
      <c r="A156" s="46"/>
      <c r="B156" s="6"/>
      <c r="C156" s="52"/>
      <c r="D156" s="241"/>
      <c r="E156" s="54"/>
      <c r="F156" s="228"/>
      <c r="G156" s="46"/>
      <c r="H156" s="26"/>
      <c r="I156" s="52"/>
      <c r="J156" s="56"/>
      <c r="K156" s="54"/>
      <c r="L156" s="239"/>
      <c r="M156" s="46"/>
    </row>
    <row r="157" spans="1:13" s="3" customFormat="1" ht="13.5" hidden="1" thickBot="1">
      <c r="A157" s="46"/>
      <c r="B157" s="6"/>
      <c r="C157" s="52"/>
      <c r="D157" s="241"/>
      <c r="E157" s="54"/>
      <c r="F157" s="228"/>
      <c r="G157" s="46"/>
      <c r="H157" s="26"/>
      <c r="I157" s="52"/>
      <c r="J157" s="56"/>
      <c r="K157" s="9"/>
      <c r="L157" s="239"/>
      <c r="M157" s="46"/>
    </row>
    <row r="158" spans="1:13" s="3" customFormat="1" ht="13.5" hidden="1" thickBot="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3.5" hidden="1" thickBot="1">
      <c r="A160" s="46"/>
      <c r="B160" s="6"/>
      <c r="C160" s="52"/>
      <c r="D160" s="241"/>
      <c r="E160" s="54"/>
      <c r="F160" s="228"/>
      <c r="G160" s="46"/>
      <c r="H160" s="26"/>
      <c r="I160" s="52"/>
      <c r="J160" s="56"/>
      <c r="K160" s="54"/>
      <c r="L160" s="239"/>
      <c r="M160" s="46"/>
    </row>
    <row r="161" spans="1:13" s="3" customFormat="1" ht="13.5" hidden="1" thickBot="1">
      <c r="A161" s="46"/>
      <c r="B161" s="6"/>
      <c r="C161" s="52"/>
      <c r="D161" s="241"/>
      <c r="E161" s="54"/>
      <c r="F161" s="228"/>
      <c r="G161" s="46"/>
      <c r="H161" s="26"/>
      <c r="I161" s="52"/>
      <c r="J161" s="56"/>
      <c r="K161" s="9"/>
      <c r="L161" s="239"/>
      <c r="M161" s="46"/>
    </row>
    <row r="162" spans="1:13" s="3" customFormat="1" ht="13.5" hidden="1" thickBot="1">
      <c r="A162" s="46"/>
      <c r="B162" s="6"/>
      <c r="C162" s="52"/>
      <c r="D162" s="241"/>
      <c r="E162" s="54"/>
      <c r="F162" s="228"/>
      <c r="G162" s="46"/>
      <c r="H162" s="26"/>
      <c r="I162" s="52"/>
      <c r="J162" s="56"/>
      <c r="K162" s="54"/>
      <c r="L162" s="239"/>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893" t="s">
        <v>771</v>
      </c>
      <c r="C164" s="893"/>
      <c r="D164" s="35"/>
      <c r="E164" s="193" t="s">
        <v>715</v>
      </c>
      <c r="F164" s="902" t="s">
        <v>1650</v>
      </c>
      <c r="G164" s="902"/>
      <c r="H164" s="902"/>
      <c r="I164" s="902"/>
      <c r="J164" s="35"/>
      <c r="K164" s="893" t="s">
        <v>900</v>
      </c>
      <c r="L164" s="893"/>
      <c r="M164" s="35"/>
    </row>
    <row r="165" spans="1:13" ht="13.5" thickTop="1" thickBot="1">
      <c r="A165" s="35"/>
      <c r="B165" s="894" t="s">
        <v>623</v>
      </c>
      <c r="C165" s="895"/>
      <c r="D165" s="43"/>
      <c r="E165" s="44"/>
      <c r="F165" s="44"/>
      <c r="G165" s="35"/>
      <c r="H165" s="898" t="s">
        <v>654</v>
      </c>
      <c r="I165" s="899"/>
      <c r="J165" s="45"/>
      <c r="K165" s="45"/>
      <c r="L165" s="45"/>
      <c r="M165" s="35"/>
    </row>
    <row r="166" spans="1:13" s="3" customFormat="1" ht="16.5" thickTop="1" thickBot="1">
      <c r="A166" s="46"/>
      <c r="B166" s="896"/>
      <c r="C166" s="897"/>
      <c r="D166" s="14"/>
      <c r="E166" s="12" t="s">
        <v>647</v>
      </c>
      <c r="F166" s="13">
        <f>COUNTA(D168:D190)</f>
        <v>7</v>
      </c>
      <c r="G166" s="46"/>
      <c r="H166" s="900"/>
      <c r="I166" s="901"/>
      <c r="J166" s="32"/>
      <c r="K166" s="33" t="s">
        <v>647</v>
      </c>
      <c r="L166" s="34">
        <f>COUNTA(J168:J190)</f>
        <v>11</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978</v>
      </c>
      <c r="D168" s="84" t="s">
        <v>2657</v>
      </c>
      <c r="E168" s="85" t="s">
        <v>753</v>
      </c>
      <c r="F168" s="263" t="s">
        <v>467</v>
      </c>
      <c r="G168" s="46"/>
      <c r="H168" s="100" t="s">
        <v>632</v>
      </c>
      <c r="I168" s="83" t="s">
        <v>798</v>
      </c>
      <c r="J168" s="84" t="s">
        <v>3525</v>
      </c>
      <c r="K168" s="85" t="s">
        <v>668</v>
      </c>
      <c r="L168" s="267" t="s">
        <v>437</v>
      </c>
      <c r="M168" s="46"/>
    </row>
    <row r="169" spans="1:13" s="3" customFormat="1">
      <c r="A169" s="46"/>
      <c r="B169" s="87" t="s">
        <v>633</v>
      </c>
      <c r="C169" s="88" t="s">
        <v>629</v>
      </c>
      <c r="D169" s="89" t="s">
        <v>2657</v>
      </c>
      <c r="E169" s="90" t="s">
        <v>753</v>
      </c>
      <c r="F169" s="264" t="s">
        <v>404</v>
      </c>
      <c r="G169" s="46"/>
      <c r="H169" s="102" t="s">
        <v>633</v>
      </c>
      <c r="I169" s="88" t="s">
        <v>812</v>
      </c>
      <c r="J169" s="89" t="s">
        <v>860</v>
      </c>
      <c r="K169" s="90" t="s">
        <v>931</v>
      </c>
      <c r="L169" s="268" t="s">
        <v>3539</v>
      </c>
      <c r="M169" s="46"/>
    </row>
    <row r="170" spans="1:13" s="3" customFormat="1">
      <c r="A170" s="46"/>
      <c r="B170" s="92" t="s">
        <v>634</v>
      </c>
      <c r="C170" s="93" t="s">
        <v>1098</v>
      </c>
      <c r="D170" s="94" t="s">
        <v>2661</v>
      </c>
      <c r="E170" s="95" t="s">
        <v>753</v>
      </c>
      <c r="F170" s="265" t="s">
        <v>468</v>
      </c>
      <c r="G170" s="46"/>
      <c r="H170" s="104" t="s">
        <v>634</v>
      </c>
      <c r="I170" s="93" t="s">
        <v>812</v>
      </c>
      <c r="J170" s="94" t="s">
        <v>1173</v>
      </c>
      <c r="K170" s="95" t="s">
        <v>931</v>
      </c>
      <c r="L170" s="269" t="s">
        <v>2112</v>
      </c>
      <c r="M170" s="46"/>
    </row>
    <row r="171" spans="1:13" s="3" customFormat="1">
      <c r="A171" s="46"/>
      <c r="B171" s="6" t="s">
        <v>635</v>
      </c>
      <c r="C171" s="7" t="s">
        <v>2883</v>
      </c>
      <c r="D171" s="8" t="s">
        <v>2884</v>
      </c>
      <c r="E171" s="9" t="s">
        <v>753</v>
      </c>
      <c r="F171" s="266" t="s">
        <v>409</v>
      </c>
      <c r="G171" s="46"/>
      <c r="H171" s="26" t="s">
        <v>635</v>
      </c>
      <c r="I171" s="7" t="s">
        <v>1422</v>
      </c>
      <c r="J171" s="8" t="s">
        <v>1020</v>
      </c>
      <c r="K171" s="9" t="s">
        <v>931</v>
      </c>
      <c r="L171" s="270" t="s">
        <v>3540</v>
      </c>
      <c r="M171" s="46"/>
    </row>
    <row r="172" spans="1:13" s="3" customFormat="1">
      <c r="A172" s="46"/>
      <c r="B172" s="6" t="s">
        <v>636</v>
      </c>
      <c r="C172" s="7" t="s">
        <v>1216</v>
      </c>
      <c r="D172" s="8" t="s">
        <v>1198</v>
      </c>
      <c r="E172" s="9" t="s">
        <v>931</v>
      </c>
      <c r="F172" s="266" t="s">
        <v>193</v>
      </c>
      <c r="G172" s="46"/>
      <c r="H172" s="26" t="s">
        <v>636</v>
      </c>
      <c r="I172" s="7" t="s">
        <v>742</v>
      </c>
      <c r="J172" s="8" t="s">
        <v>841</v>
      </c>
      <c r="K172" s="9" t="s">
        <v>671</v>
      </c>
      <c r="L172" s="270" t="s">
        <v>2529</v>
      </c>
      <c r="M172" s="46"/>
    </row>
    <row r="173" spans="1:13" s="3" customFormat="1">
      <c r="A173" s="46"/>
      <c r="B173" s="6" t="s">
        <v>637</v>
      </c>
      <c r="C173" s="7" t="s">
        <v>1216</v>
      </c>
      <c r="D173" s="8" t="s">
        <v>2891</v>
      </c>
      <c r="E173" s="9" t="s">
        <v>931</v>
      </c>
      <c r="F173" s="266" t="s">
        <v>471</v>
      </c>
      <c r="G173" s="46"/>
      <c r="H173" s="26" t="s">
        <v>637</v>
      </c>
      <c r="I173" s="7" t="s">
        <v>1775</v>
      </c>
      <c r="J173" s="8" t="s">
        <v>1173</v>
      </c>
      <c r="K173" s="9" t="s">
        <v>931</v>
      </c>
      <c r="L173" s="270" t="s">
        <v>3541</v>
      </c>
      <c r="M173" s="46"/>
    </row>
    <row r="174" spans="1:13" s="3" customFormat="1">
      <c r="A174" s="46"/>
      <c r="B174" s="6" t="s">
        <v>638</v>
      </c>
      <c r="C174" s="7" t="s">
        <v>629</v>
      </c>
      <c r="D174" s="8" t="s">
        <v>1528</v>
      </c>
      <c r="E174" s="9" t="s">
        <v>1836</v>
      </c>
      <c r="F174" s="266" t="s">
        <v>2707</v>
      </c>
      <c r="G174" s="46"/>
      <c r="H174" s="26" t="s">
        <v>638</v>
      </c>
      <c r="I174" s="7" t="s">
        <v>669</v>
      </c>
      <c r="J174" s="8" t="s">
        <v>3475</v>
      </c>
      <c r="K174" s="9" t="s">
        <v>2473</v>
      </c>
      <c r="L174" s="270" t="s">
        <v>515</v>
      </c>
      <c r="M174" s="46"/>
    </row>
    <row r="175" spans="1:13" s="3" customFormat="1">
      <c r="A175" s="46"/>
      <c r="B175" s="6" t="s">
        <v>639</v>
      </c>
      <c r="C175" s="7"/>
      <c r="D175" s="8"/>
      <c r="E175" s="9"/>
      <c r="F175" s="266"/>
      <c r="G175" s="46"/>
      <c r="H175" s="26" t="s">
        <v>639</v>
      </c>
      <c r="I175" s="7" t="s">
        <v>1079</v>
      </c>
      <c r="J175" s="8" t="s">
        <v>852</v>
      </c>
      <c r="K175" s="9" t="s">
        <v>631</v>
      </c>
      <c r="L175" s="270" t="s">
        <v>3542</v>
      </c>
      <c r="M175" s="46"/>
    </row>
    <row r="176" spans="1:13" s="3" customFormat="1">
      <c r="A176" s="46"/>
      <c r="B176" s="6" t="s">
        <v>640</v>
      </c>
      <c r="C176" s="7"/>
      <c r="D176" s="8"/>
      <c r="E176" s="9"/>
      <c r="F176" s="266"/>
      <c r="G176" s="46"/>
      <c r="H176" s="26" t="s">
        <v>640</v>
      </c>
      <c r="I176" s="7" t="s">
        <v>818</v>
      </c>
      <c r="J176" s="8" t="s">
        <v>1006</v>
      </c>
      <c r="K176" s="9" t="s">
        <v>631</v>
      </c>
      <c r="L176" s="270" t="s">
        <v>3305</v>
      </c>
      <c r="M176" s="46"/>
    </row>
    <row r="177" spans="1:13" s="3" customFormat="1">
      <c r="A177" s="46"/>
      <c r="B177" s="6" t="s">
        <v>641</v>
      </c>
      <c r="C177" s="7"/>
      <c r="D177" s="8"/>
      <c r="E177" s="9"/>
      <c r="F177" s="266"/>
      <c r="G177" s="46"/>
      <c r="H177" s="26" t="s">
        <v>641</v>
      </c>
      <c r="I177" s="7" t="s">
        <v>1422</v>
      </c>
      <c r="J177" s="8" t="s">
        <v>797</v>
      </c>
      <c r="K177" s="9" t="s">
        <v>631</v>
      </c>
      <c r="L177" s="270" t="s">
        <v>2120</v>
      </c>
      <c r="M177" s="46"/>
    </row>
    <row r="178" spans="1:13" s="3" customFormat="1" ht="12.75" thickBot="1">
      <c r="A178" s="46"/>
      <c r="B178" s="6" t="s">
        <v>642</v>
      </c>
      <c r="C178" s="7"/>
      <c r="D178" s="8"/>
      <c r="E178" s="9"/>
      <c r="F178" s="266"/>
      <c r="G178" s="46"/>
      <c r="H178" s="26" t="s">
        <v>642</v>
      </c>
      <c r="I178" s="7" t="s">
        <v>963</v>
      </c>
      <c r="J178" s="8" t="s">
        <v>2507</v>
      </c>
      <c r="K178" s="9" t="s">
        <v>753</v>
      </c>
      <c r="L178" s="270" t="s">
        <v>1801</v>
      </c>
      <c r="M178" s="46"/>
    </row>
    <row r="179" spans="1:13" s="3" customFormat="1" ht="12.75" hidden="1" thickBot="1">
      <c r="A179" s="46"/>
      <c r="B179" s="6" t="s">
        <v>643</v>
      </c>
      <c r="C179" s="7"/>
      <c r="D179" s="8"/>
      <c r="E179" s="9"/>
      <c r="F179" s="266"/>
      <c r="G179" s="46"/>
      <c r="H179" s="26" t="s">
        <v>643</v>
      </c>
      <c r="I179" s="7"/>
      <c r="J179" s="8"/>
      <c r="K179" s="9"/>
      <c r="L179" s="270"/>
      <c r="M179" s="46"/>
    </row>
    <row r="180" spans="1:13" s="3" customFormat="1" ht="12.75" hidden="1" thickBot="1">
      <c r="A180" s="46"/>
      <c r="B180" s="6" t="s">
        <v>644</v>
      </c>
      <c r="C180" s="7"/>
      <c r="D180" s="8"/>
      <c r="E180" s="9"/>
      <c r="F180" s="266"/>
      <c r="G180" s="46"/>
      <c r="H180" s="26" t="s">
        <v>644</v>
      </c>
      <c r="I180" s="7"/>
      <c r="J180" s="8"/>
      <c r="K180" s="9"/>
      <c r="L180" s="270"/>
      <c r="M180" s="46"/>
    </row>
    <row r="181" spans="1:13" s="3" customFormat="1" ht="12.75" hidden="1" thickBot="1">
      <c r="A181" s="46"/>
      <c r="B181" s="6" t="s">
        <v>645</v>
      </c>
      <c r="C181" s="7"/>
      <c r="D181" s="8"/>
      <c r="E181" s="9"/>
      <c r="F181" s="266"/>
      <c r="G181" s="46"/>
      <c r="H181" s="26" t="s">
        <v>645</v>
      </c>
      <c r="I181" s="7"/>
      <c r="J181" s="8"/>
      <c r="K181" s="9"/>
      <c r="L181" s="270"/>
      <c r="M181" s="46"/>
    </row>
    <row r="182" spans="1:13" s="3" customFormat="1" ht="12.75" hidden="1" thickBot="1">
      <c r="A182" s="46"/>
      <c r="B182" s="6" t="s">
        <v>648</v>
      </c>
      <c r="C182" s="7"/>
      <c r="D182" s="8"/>
      <c r="E182" s="9"/>
      <c r="F182" s="266"/>
      <c r="G182" s="46"/>
      <c r="H182" s="26" t="s">
        <v>648</v>
      </c>
      <c r="I182" s="7"/>
      <c r="J182" s="8"/>
      <c r="K182" s="9"/>
      <c r="L182" s="270"/>
      <c r="M182" s="46"/>
    </row>
    <row r="183" spans="1:13" s="3" customFormat="1" ht="12.75" hidden="1" thickBot="1">
      <c r="A183" s="46"/>
      <c r="B183" s="6" t="s">
        <v>649</v>
      </c>
      <c r="C183" s="7"/>
      <c r="D183" s="8"/>
      <c r="E183" s="9"/>
      <c r="F183" s="266"/>
      <c r="G183" s="46"/>
      <c r="H183" s="26" t="s">
        <v>649</v>
      </c>
      <c r="I183" s="7"/>
      <c r="J183" s="8"/>
      <c r="K183" s="9"/>
      <c r="L183" s="270"/>
      <c r="M183" s="46"/>
    </row>
    <row r="184" spans="1:13" s="3" customFormat="1" ht="12.75" hidden="1" thickBot="1">
      <c r="A184" s="46"/>
      <c r="B184" s="6" t="s">
        <v>650</v>
      </c>
      <c r="C184" s="7"/>
      <c r="D184" s="8"/>
      <c r="E184" s="9"/>
      <c r="F184" s="266"/>
      <c r="G184" s="46"/>
      <c r="H184" s="26" t="s">
        <v>650</v>
      </c>
      <c r="I184" s="7"/>
      <c r="J184" s="8"/>
      <c r="K184" s="9"/>
      <c r="L184" s="270"/>
      <c r="M184" s="46"/>
    </row>
    <row r="185" spans="1:13" s="3" customFormat="1" ht="12.75" hidden="1" thickBot="1">
      <c r="A185" s="46"/>
      <c r="B185" s="6" t="s">
        <v>651</v>
      </c>
      <c r="C185" s="7"/>
      <c r="D185" s="8"/>
      <c r="E185" s="9"/>
      <c r="F185" s="266"/>
      <c r="G185" s="46"/>
      <c r="H185" s="26" t="s">
        <v>651</v>
      </c>
      <c r="I185" s="7"/>
      <c r="J185" s="333"/>
      <c r="K185" s="9"/>
      <c r="L185" s="270"/>
      <c r="M185" s="46"/>
    </row>
    <row r="186" spans="1:13" s="3" customFormat="1" ht="13.5" hidden="1" thickBot="1">
      <c r="A186" s="46"/>
      <c r="B186" s="6"/>
      <c r="C186" s="7"/>
      <c r="D186" s="402"/>
      <c r="E186" s="9"/>
      <c r="F186" s="266"/>
      <c r="G186" s="46"/>
      <c r="H186" s="26" t="s">
        <v>652</v>
      </c>
      <c r="I186" s="7"/>
      <c r="J186" s="333"/>
      <c r="K186" s="9"/>
      <c r="L186" s="270"/>
      <c r="M186" s="46"/>
    </row>
    <row r="187" spans="1:13" s="3" customFormat="1" ht="13.5" hidden="1" thickBot="1">
      <c r="A187" s="46"/>
      <c r="B187" s="6"/>
      <c r="C187" s="7"/>
      <c r="D187" s="402"/>
      <c r="E187" s="9"/>
      <c r="F187" s="266"/>
      <c r="G187" s="46"/>
      <c r="H187" s="26" t="s">
        <v>653</v>
      </c>
      <c r="I187" s="7"/>
      <c r="J187" s="333"/>
      <c r="K187" s="9"/>
      <c r="L187" s="270"/>
      <c r="M187" s="46"/>
    </row>
    <row r="188" spans="1:13" s="3" customFormat="1" ht="13.5" hidden="1" thickBot="1">
      <c r="A188" s="46"/>
      <c r="B188" s="6"/>
      <c r="C188" s="7"/>
      <c r="D188" s="402"/>
      <c r="E188" s="9"/>
      <c r="F188" s="266"/>
      <c r="G188" s="46"/>
      <c r="H188" s="26" t="s">
        <v>901</v>
      </c>
      <c r="I188" s="7"/>
      <c r="J188" s="333"/>
      <c r="K188" s="9"/>
      <c r="L188" s="270"/>
      <c r="M188" s="46"/>
    </row>
    <row r="189" spans="1:13" s="3" customFormat="1" ht="13.5" hidden="1" thickBot="1">
      <c r="A189" s="46"/>
      <c r="B189" s="6"/>
      <c r="C189" s="7"/>
      <c r="D189" s="21"/>
      <c r="E189" s="9"/>
      <c r="F189" s="226"/>
      <c r="G189" s="46"/>
      <c r="H189" s="26" t="s">
        <v>902</v>
      </c>
      <c r="I189" s="7"/>
      <c r="J189" s="333"/>
      <c r="K189" s="9"/>
      <c r="L189" s="237"/>
      <c r="M189" s="46"/>
    </row>
    <row r="190" spans="1:13" s="3" customFormat="1" ht="13.5" hidden="1" thickBot="1">
      <c r="A190" s="46"/>
      <c r="B190" s="19"/>
      <c r="C190" s="10"/>
      <c r="D190" s="22"/>
      <c r="E190" s="11"/>
      <c r="F190" s="227"/>
      <c r="G190" s="46"/>
      <c r="H190" s="28" t="s">
        <v>903</v>
      </c>
      <c r="I190" s="29"/>
      <c r="J190" s="506"/>
      <c r="K190" s="30"/>
      <c r="L190" s="238"/>
      <c r="M190" s="46"/>
    </row>
    <row r="191" spans="1:13" s="3" customFormat="1" ht="12.75" thickTop="1">
      <c r="A191" s="46"/>
      <c r="B191" s="47"/>
      <c r="C191" s="47"/>
      <c r="D191" s="47"/>
      <c r="E191" s="47"/>
      <c r="F191" s="47"/>
      <c r="G191" s="46"/>
      <c r="H191" s="48"/>
      <c r="I191" s="48"/>
      <c r="J191" s="48"/>
      <c r="K191" s="48"/>
      <c r="L191" s="48"/>
      <c r="M191" s="46"/>
    </row>
    <row r="192" spans="1:13" ht="21" thickBot="1">
      <c r="B192" s="893" t="s">
        <v>5</v>
      </c>
      <c r="C192" s="893"/>
      <c r="D192" s="35"/>
      <c r="E192" s="193" t="s">
        <v>900</v>
      </c>
      <c r="F192" s="902" t="s">
        <v>717</v>
      </c>
      <c r="G192" s="902"/>
      <c r="H192" s="902"/>
      <c r="I192" s="902"/>
      <c r="J192" s="35"/>
      <c r="K192" s="893" t="s">
        <v>727</v>
      </c>
      <c r="L192" s="893"/>
      <c r="M192" s="35"/>
    </row>
    <row r="193" spans="2:13" ht="13.5" thickTop="1" thickBot="1">
      <c r="B193" s="894" t="s">
        <v>1624</v>
      </c>
      <c r="C193" s="895"/>
      <c r="D193" s="43"/>
      <c r="E193" s="44"/>
      <c r="F193" s="44"/>
      <c r="G193" s="35"/>
      <c r="H193" s="898" t="s">
        <v>1625</v>
      </c>
      <c r="I193" s="899"/>
      <c r="J193" s="45"/>
      <c r="K193" s="45"/>
      <c r="L193" s="45"/>
      <c r="M193" s="35"/>
    </row>
    <row r="194" spans="2:13" ht="16.5" thickTop="1" thickBot="1">
      <c r="B194" s="896"/>
      <c r="C194" s="897"/>
      <c r="D194" s="14"/>
      <c r="E194" s="12" t="s">
        <v>647</v>
      </c>
      <c r="F194" s="13">
        <f>COUNTA(D196:D215)</f>
        <v>3</v>
      </c>
      <c r="G194" s="46"/>
      <c r="H194" s="900"/>
      <c r="I194" s="901"/>
      <c r="J194" s="32"/>
      <c r="K194" s="33" t="s">
        <v>647</v>
      </c>
      <c r="L194" s="34">
        <f>COUNTA(J196:J215)</f>
        <v>3</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969</v>
      </c>
      <c r="D196" s="84" t="s">
        <v>2880</v>
      </c>
      <c r="E196" s="85" t="s">
        <v>663</v>
      </c>
      <c r="F196" s="263" t="s">
        <v>503</v>
      </c>
      <c r="G196" s="46"/>
      <c r="H196" s="100" t="s">
        <v>632</v>
      </c>
      <c r="I196" s="83" t="s">
        <v>711</v>
      </c>
      <c r="J196" s="84" t="s">
        <v>2897</v>
      </c>
      <c r="K196" s="85" t="s">
        <v>753</v>
      </c>
      <c r="L196" s="267" t="s">
        <v>2727</v>
      </c>
      <c r="M196" s="35"/>
    </row>
    <row r="197" spans="2:13">
      <c r="B197" s="87" t="s">
        <v>633</v>
      </c>
      <c r="C197" s="88" t="s">
        <v>2326</v>
      </c>
      <c r="D197" s="89" t="s">
        <v>2881</v>
      </c>
      <c r="E197" s="90" t="s">
        <v>663</v>
      </c>
      <c r="F197" s="264" t="s">
        <v>2721</v>
      </c>
      <c r="G197" s="46"/>
      <c r="H197" s="102" t="s">
        <v>633</v>
      </c>
      <c r="I197" s="88" t="s">
        <v>707</v>
      </c>
      <c r="J197" s="89" t="s">
        <v>2864</v>
      </c>
      <c r="K197" s="90" t="s">
        <v>671</v>
      </c>
      <c r="L197" s="268" t="s">
        <v>3543</v>
      </c>
      <c r="M197" s="35"/>
    </row>
    <row r="198" spans="2:13" ht="12.75" thickBot="1">
      <c r="B198" s="92" t="s">
        <v>634</v>
      </c>
      <c r="C198" s="93" t="s">
        <v>755</v>
      </c>
      <c r="D198" s="94" t="s">
        <v>3099</v>
      </c>
      <c r="E198" s="95" t="s">
        <v>753</v>
      </c>
      <c r="F198" s="265" t="s">
        <v>3129</v>
      </c>
      <c r="G198" s="46"/>
      <c r="H198" s="104" t="s">
        <v>634</v>
      </c>
      <c r="I198" s="93" t="s">
        <v>669</v>
      </c>
      <c r="J198" s="94" t="s">
        <v>1152</v>
      </c>
      <c r="K198" s="95" t="s">
        <v>671</v>
      </c>
      <c r="L198" s="269" t="s">
        <v>2737</v>
      </c>
      <c r="M198" s="35"/>
    </row>
    <row r="199" spans="2:13" ht="12.75" hidden="1" thickBot="1">
      <c r="B199" s="6" t="s">
        <v>635</v>
      </c>
      <c r="C199" s="7"/>
      <c r="D199" s="8"/>
      <c r="E199" s="9"/>
      <c r="F199" s="266"/>
      <c r="G199" s="46"/>
      <c r="H199" s="26" t="s">
        <v>635</v>
      </c>
      <c r="I199" s="7"/>
      <c r="J199" s="8"/>
      <c r="K199" s="9"/>
      <c r="L199" s="270"/>
      <c r="M199" s="35"/>
    </row>
    <row r="200" spans="2:13" ht="12.75" hidden="1" thickBot="1">
      <c r="B200" s="6" t="s">
        <v>636</v>
      </c>
      <c r="C200" s="7"/>
      <c r="D200" s="8"/>
      <c r="E200" s="9"/>
      <c r="F200" s="266"/>
      <c r="G200" s="46"/>
      <c r="H200" s="26" t="s">
        <v>636</v>
      </c>
      <c r="I200" s="7"/>
      <c r="J200" s="8"/>
      <c r="K200" s="9"/>
      <c r="L200" s="270"/>
      <c r="M200" s="35"/>
    </row>
    <row r="201" spans="2:13" ht="12.75" hidden="1" thickBot="1">
      <c r="B201" s="6" t="s">
        <v>637</v>
      </c>
      <c r="C201" s="7"/>
      <c r="D201" s="8"/>
      <c r="E201" s="9"/>
      <c r="F201" s="266"/>
      <c r="G201" s="46"/>
      <c r="H201" s="26" t="s">
        <v>637</v>
      </c>
      <c r="I201" s="7"/>
      <c r="J201" s="8"/>
      <c r="K201" s="9"/>
      <c r="L201" s="270"/>
      <c r="M201" s="35"/>
    </row>
    <row r="202" spans="2:13" ht="12.75" hidden="1" thickBot="1">
      <c r="B202" s="6"/>
      <c r="C202" s="7"/>
      <c r="D202" s="8"/>
      <c r="E202" s="9"/>
      <c r="F202" s="266"/>
      <c r="G202" s="46"/>
      <c r="H202" s="26" t="s">
        <v>638</v>
      </c>
      <c r="I202" s="7"/>
      <c r="J202" s="8"/>
      <c r="K202" s="9"/>
      <c r="L202" s="270"/>
      <c r="M202" s="35"/>
    </row>
    <row r="203" spans="2:13" ht="13.5" hidden="1" thickBot="1">
      <c r="B203" s="6"/>
      <c r="C203" s="7"/>
      <c r="D203" s="20"/>
      <c r="E203" s="9"/>
      <c r="F203" s="266"/>
      <c r="G203" s="46"/>
      <c r="H203" s="26" t="s">
        <v>639</v>
      </c>
      <c r="I203" s="7"/>
      <c r="J203" s="8"/>
      <c r="K203" s="9"/>
      <c r="L203" s="270"/>
      <c r="M203" s="35"/>
    </row>
    <row r="204" spans="2:13" ht="13.5" hidden="1" thickBot="1">
      <c r="B204" s="6"/>
      <c r="C204" s="7"/>
      <c r="D204" s="20"/>
      <c r="E204" s="9"/>
      <c r="F204" s="266"/>
      <c r="G204" s="46"/>
      <c r="H204" s="26" t="s">
        <v>640</v>
      </c>
      <c r="I204" s="7"/>
      <c r="J204" s="8"/>
      <c r="K204" s="9"/>
      <c r="L204" s="270"/>
      <c r="M204" s="35"/>
    </row>
    <row r="205" spans="2:13" ht="13.5" hidden="1" thickBot="1">
      <c r="B205" s="6"/>
      <c r="C205" s="7"/>
      <c r="D205" s="20"/>
      <c r="E205" s="9"/>
      <c r="F205" s="266"/>
      <c r="G205" s="46"/>
      <c r="H205" s="26" t="s">
        <v>641</v>
      </c>
      <c r="I205" s="7"/>
      <c r="J205" s="8"/>
      <c r="K205" s="9"/>
      <c r="L205" s="270"/>
      <c r="M205" s="35"/>
    </row>
    <row r="206" spans="2:13" ht="13.5" hidden="1" thickBot="1">
      <c r="B206" s="6"/>
      <c r="C206" s="7"/>
      <c r="D206" s="20"/>
      <c r="E206" s="9"/>
      <c r="F206" s="266"/>
      <c r="G206" s="46"/>
      <c r="H206" s="26"/>
      <c r="I206" s="7"/>
      <c r="J206" s="8"/>
      <c r="K206" s="9"/>
      <c r="L206" s="270"/>
      <c r="M206" s="35"/>
    </row>
    <row r="207" spans="2:13" ht="13.5" hidden="1" thickBot="1">
      <c r="B207" s="6"/>
      <c r="C207" s="7"/>
      <c r="D207" s="20"/>
      <c r="E207" s="9"/>
      <c r="F207" s="266"/>
      <c r="G207" s="46"/>
      <c r="H207" s="26"/>
      <c r="I207" s="7"/>
      <c r="J207" s="8"/>
      <c r="K207" s="9"/>
      <c r="L207" s="270"/>
      <c r="M207" s="35"/>
    </row>
    <row r="208" spans="2:13" ht="13.5" hidden="1" thickBot="1">
      <c r="B208" s="6"/>
      <c r="C208" s="7"/>
      <c r="D208" s="20"/>
      <c r="E208" s="9"/>
      <c r="F208" s="226"/>
      <c r="G208" s="46"/>
      <c r="H208" s="26"/>
      <c r="I208" s="7"/>
      <c r="J208" s="8"/>
      <c r="K208" s="9"/>
      <c r="L208" s="237"/>
      <c r="M208" s="35"/>
    </row>
    <row r="209" spans="1:13" ht="13.5" hidden="1" thickBot="1">
      <c r="B209" s="6"/>
      <c r="C209" s="7"/>
      <c r="D209" s="20"/>
      <c r="E209" s="9"/>
      <c r="F209" s="226"/>
      <c r="G209" s="46"/>
      <c r="H209" s="26"/>
      <c r="I209" s="7"/>
      <c r="J209" s="8"/>
      <c r="K209" s="9"/>
      <c r="L209" s="237"/>
      <c r="M209" s="35"/>
    </row>
    <row r="210" spans="1:13" ht="13.5" hidden="1" thickBot="1">
      <c r="B210" s="6"/>
      <c r="C210" s="7"/>
      <c r="D210" s="21"/>
      <c r="E210" s="9"/>
      <c r="F210" s="226"/>
      <c r="G210" s="46"/>
      <c r="H210" s="26"/>
      <c r="I210" s="7"/>
      <c r="J210" s="7"/>
      <c r="K210" s="9"/>
      <c r="L210" s="237"/>
      <c r="M210" s="35"/>
    </row>
    <row r="211" spans="1:13" ht="13.5" hidden="1" thickBot="1">
      <c r="B211" s="6"/>
      <c r="C211" s="7"/>
      <c r="D211" s="21"/>
      <c r="E211" s="9"/>
      <c r="F211" s="226"/>
      <c r="G211" s="46"/>
      <c r="H211" s="26"/>
      <c r="I211" s="7"/>
      <c r="J211" s="7"/>
      <c r="K211" s="9"/>
      <c r="L211" s="237"/>
      <c r="M211" s="35"/>
    </row>
    <row r="212" spans="1:13" ht="13.5" hidden="1" thickBot="1">
      <c r="B212" s="6"/>
      <c r="C212" s="7"/>
      <c r="D212" s="21"/>
      <c r="E212" s="9"/>
      <c r="F212" s="226"/>
      <c r="G212" s="46"/>
      <c r="H212" s="26"/>
      <c r="I212" s="7"/>
      <c r="J212" s="7"/>
      <c r="K212" s="9"/>
      <c r="L212" s="237"/>
      <c r="M212" s="35"/>
    </row>
    <row r="213" spans="1:13" ht="13.5" hidden="1" thickBot="1">
      <c r="B213" s="6"/>
      <c r="C213" s="7"/>
      <c r="D213" s="21"/>
      <c r="E213" s="9"/>
      <c r="F213" s="226"/>
      <c r="G213" s="46"/>
      <c r="H213" s="26"/>
      <c r="I213" s="7"/>
      <c r="J213" s="7"/>
      <c r="K213" s="9"/>
      <c r="L213" s="237"/>
      <c r="M213" s="35"/>
    </row>
    <row r="214" spans="1:13" ht="13.5" hidden="1" thickBot="1">
      <c r="B214" s="6"/>
      <c r="C214" s="7"/>
      <c r="D214" s="21"/>
      <c r="E214" s="9"/>
      <c r="F214" s="226"/>
      <c r="G214" s="46"/>
      <c r="H214" s="26"/>
      <c r="I214" s="7"/>
      <c r="J214" s="7"/>
      <c r="K214" s="9"/>
      <c r="L214" s="237"/>
      <c r="M214" s="35"/>
    </row>
    <row r="215" spans="1:13" ht="13.5" hidden="1" thickBot="1">
      <c r="B215" s="19"/>
      <c r="C215" s="10"/>
      <c r="D215" s="22"/>
      <c r="E215" s="11"/>
      <c r="F215" s="227"/>
      <c r="G215" s="46"/>
      <c r="H215" s="28"/>
      <c r="I215" s="29"/>
      <c r="J215" s="29"/>
      <c r="K215" s="30"/>
      <c r="L215" s="238"/>
      <c r="M215" s="35"/>
    </row>
    <row r="216" spans="1:13" ht="12.75" thickTop="1">
      <c r="B216" s="47"/>
      <c r="C216" s="47"/>
      <c r="D216" s="47"/>
      <c r="E216" s="47"/>
      <c r="F216" s="47"/>
      <c r="G216" s="46"/>
      <c r="H216" s="48"/>
      <c r="I216" s="48"/>
      <c r="J216" s="48"/>
      <c r="K216" s="48"/>
      <c r="L216" s="48"/>
      <c r="M216" s="35"/>
    </row>
    <row r="217" spans="1:13" s="3" customFormat="1" ht="21" thickBot="1">
      <c r="A217" s="35"/>
      <c r="B217" s="893" t="s">
        <v>772</v>
      </c>
      <c r="C217" s="893"/>
      <c r="D217" s="35"/>
      <c r="E217" s="193" t="s">
        <v>727</v>
      </c>
      <c r="F217" s="902" t="s">
        <v>1651</v>
      </c>
      <c r="G217" s="902"/>
      <c r="H217" s="902"/>
      <c r="I217" s="902"/>
      <c r="J217" s="35"/>
      <c r="K217" s="893" t="s">
        <v>727</v>
      </c>
      <c r="L217" s="893"/>
      <c r="M217" s="46"/>
    </row>
    <row r="218" spans="1:13" s="3" customFormat="1" ht="13.5" thickTop="1" thickBot="1">
      <c r="A218" s="35"/>
      <c r="B218" s="894" t="s">
        <v>718</v>
      </c>
      <c r="C218" s="895"/>
      <c r="D218" s="43"/>
      <c r="E218" s="44"/>
      <c r="F218" s="44"/>
      <c r="G218" s="35"/>
      <c r="H218" s="898" t="s">
        <v>719</v>
      </c>
      <c r="I218" s="899"/>
      <c r="J218" s="45"/>
      <c r="K218" s="45"/>
      <c r="L218" s="45"/>
      <c r="M218" s="46"/>
    </row>
    <row r="219" spans="1:13" s="3" customFormat="1" ht="16.5" thickTop="1" thickBot="1">
      <c r="A219" s="46"/>
      <c r="B219" s="896"/>
      <c r="C219" s="897"/>
      <c r="D219" s="14"/>
      <c r="E219" s="12" t="s">
        <v>647</v>
      </c>
      <c r="F219" s="13">
        <f>COUNTA(D221:D240)</f>
        <v>4</v>
      </c>
      <c r="G219" s="46"/>
      <c r="H219" s="900"/>
      <c r="I219" s="901"/>
      <c r="J219" s="32"/>
      <c r="K219" s="33" t="s">
        <v>647</v>
      </c>
      <c r="L219" s="34">
        <f>COUNTA(J221:J240)</f>
        <v>1</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689</v>
      </c>
      <c r="D221" s="84" t="s">
        <v>2322</v>
      </c>
      <c r="E221" s="85" t="s">
        <v>753</v>
      </c>
      <c r="F221" s="263" t="s">
        <v>3544</v>
      </c>
      <c r="G221" s="46"/>
      <c r="H221" s="100" t="s">
        <v>632</v>
      </c>
      <c r="I221" s="83" t="s">
        <v>742</v>
      </c>
      <c r="J221" s="84" t="s">
        <v>1279</v>
      </c>
      <c r="K221" s="85" t="s">
        <v>753</v>
      </c>
      <c r="L221" s="267" t="s">
        <v>3549</v>
      </c>
      <c r="M221" s="46"/>
    </row>
    <row r="222" spans="1:13" s="3" customFormat="1">
      <c r="A222" s="46"/>
      <c r="B222" s="87" t="s">
        <v>633</v>
      </c>
      <c r="C222" s="88" t="s">
        <v>978</v>
      </c>
      <c r="D222" s="89" t="s">
        <v>2377</v>
      </c>
      <c r="E222" s="90" t="s">
        <v>753</v>
      </c>
      <c r="F222" s="264" t="s">
        <v>3545</v>
      </c>
      <c r="G222" s="46"/>
      <c r="H222" s="102" t="s">
        <v>633</v>
      </c>
      <c r="I222" s="88"/>
      <c r="J222" s="89"/>
      <c r="K222" s="90"/>
      <c r="L222" s="268"/>
      <c r="M222" s="46"/>
    </row>
    <row r="223" spans="1:13" s="3" customFormat="1">
      <c r="A223" s="46"/>
      <c r="B223" s="92" t="s">
        <v>634</v>
      </c>
      <c r="C223" s="93" t="s">
        <v>1308</v>
      </c>
      <c r="D223" s="94" t="s">
        <v>1462</v>
      </c>
      <c r="E223" s="95" t="s">
        <v>663</v>
      </c>
      <c r="F223" s="265" t="s">
        <v>3546</v>
      </c>
      <c r="G223" s="46"/>
      <c r="H223" s="104" t="s">
        <v>634</v>
      </c>
      <c r="I223" s="93"/>
      <c r="J223" s="94"/>
      <c r="K223" s="95"/>
      <c r="L223" s="269"/>
      <c r="M223" s="46"/>
    </row>
    <row r="224" spans="1:13" s="3" customFormat="1" ht="12.75" thickBot="1">
      <c r="A224" s="46"/>
      <c r="B224" s="6" t="s">
        <v>635</v>
      </c>
      <c r="C224" s="7" t="s">
        <v>1319</v>
      </c>
      <c r="D224" s="8" t="s">
        <v>3547</v>
      </c>
      <c r="E224" s="9" t="s">
        <v>753</v>
      </c>
      <c r="F224" s="266" t="s">
        <v>3548</v>
      </c>
      <c r="G224" s="46"/>
      <c r="H224" s="26" t="s">
        <v>635</v>
      </c>
      <c r="I224" s="7"/>
      <c r="J224" s="8"/>
      <c r="K224" s="9"/>
      <c r="L224" s="270"/>
      <c r="M224" s="46"/>
    </row>
    <row r="225" spans="1:13" s="3" customFormat="1" ht="12.75" hidden="1" thickBot="1">
      <c r="A225" s="46"/>
      <c r="B225" s="6"/>
      <c r="C225" s="7"/>
      <c r="D225" s="8"/>
      <c r="E225" s="9"/>
      <c r="F225" s="266"/>
      <c r="G225" s="46"/>
      <c r="H225" s="26"/>
      <c r="I225" s="7"/>
      <c r="J225" s="8"/>
      <c r="K225" s="9"/>
      <c r="L225" s="270"/>
      <c r="M225" s="46"/>
    </row>
    <row r="226" spans="1:13" s="3" customFormat="1" ht="12.75" hidden="1" thickBot="1">
      <c r="A226" s="46"/>
      <c r="B226" s="6"/>
      <c r="C226" s="7"/>
      <c r="D226" s="8"/>
      <c r="E226" s="9"/>
      <c r="F226" s="266"/>
      <c r="G226" s="46"/>
      <c r="H226" s="26"/>
      <c r="I226" s="7"/>
      <c r="J226" s="8"/>
      <c r="K226" s="9"/>
      <c r="L226" s="270"/>
      <c r="M226" s="46"/>
    </row>
    <row r="227" spans="1:13" s="3" customFormat="1" ht="12.75" hidden="1" thickBot="1">
      <c r="A227" s="46"/>
      <c r="B227" s="6"/>
      <c r="C227" s="7"/>
      <c r="D227" s="8"/>
      <c r="E227" s="9"/>
      <c r="F227" s="266"/>
      <c r="G227" s="46"/>
      <c r="H227" s="26"/>
      <c r="I227" s="7"/>
      <c r="J227" s="8"/>
      <c r="K227" s="9"/>
      <c r="L227" s="237"/>
      <c r="M227" s="46"/>
    </row>
    <row r="228" spans="1:13" s="3" customFormat="1" ht="13.5" hidden="1" thickBot="1">
      <c r="A228" s="46"/>
      <c r="B228" s="6"/>
      <c r="C228" s="7"/>
      <c r="D228" s="20"/>
      <c r="E228" s="9"/>
      <c r="F228" s="226"/>
      <c r="G228" s="46"/>
      <c r="H228" s="26"/>
      <c r="I228" s="7"/>
      <c r="J228" s="8"/>
      <c r="K228" s="9"/>
      <c r="L228" s="237"/>
      <c r="M228" s="46"/>
    </row>
    <row r="229" spans="1:13" s="3" customFormat="1" ht="13.5" hidden="1" thickBot="1">
      <c r="A229" s="46"/>
      <c r="B229" s="6"/>
      <c r="C229" s="7"/>
      <c r="D229" s="20"/>
      <c r="E229" s="9"/>
      <c r="F229" s="226"/>
      <c r="G229" s="46"/>
      <c r="H229" s="26"/>
      <c r="I229" s="7"/>
      <c r="J229" s="8"/>
      <c r="K229" s="9"/>
      <c r="L229" s="237"/>
      <c r="M229" s="46"/>
    </row>
    <row r="230" spans="1:13" s="3" customFormat="1" ht="13.5" hidden="1" thickBot="1">
      <c r="A230" s="46"/>
      <c r="B230" s="6"/>
      <c r="C230" s="7"/>
      <c r="D230" s="20"/>
      <c r="E230" s="9"/>
      <c r="F230" s="226"/>
      <c r="G230" s="46"/>
      <c r="H230" s="26"/>
      <c r="I230" s="7"/>
      <c r="J230" s="8"/>
      <c r="K230" s="9"/>
      <c r="L230" s="237"/>
      <c r="M230" s="46"/>
    </row>
    <row r="231" spans="1:13" s="3" customFormat="1" ht="13.5" hidden="1" thickBot="1">
      <c r="A231" s="46"/>
      <c r="B231" s="6"/>
      <c r="C231" s="7"/>
      <c r="D231" s="20"/>
      <c r="E231" s="9"/>
      <c r="F231" s="226"/>
      <c r="G231" s="46"/>
      <c r="H231" s="26"/>
      <c r="I231" s="7"/>
      <c r="J231" s="8"/>
      <c r="K231" s="9"/>
      <c r="L231" s="237"/>
      <c r="M231" s="46"/>
    </row>
    <row r="232" spans="1:13" s="3" customFormat="1" ht="13.5" hidden="1" thickBot="1">
      <c r="A232" s="46"/>
      <c r="B232" s="6"/>
      <c r="C232" s="7"/>
      <c r="D232" s="20"/>
      <c r="E232" s="9"/>
      <c r="F232" s="226"/>
      <c r="G232" s="46"/>
      <c r="H232" s="26"/>
      <c r="I232" s="7"/>
      <c r="J232" s="8"/>
      <c r="K232" s="9"/>
      <c r="L232" s="237"/>
      <c r="M232" s="46"/>
    </row>
    <row r="233" spans="1:13" s="3" customFormat="1" ht="13.5" hidden="1" thickBot="1">
      <c r="A233" s="46"/>
      <c r="B233" s="6"/>
      <c r="C233" s="7"/>
      <c r="D233" s="20"/>
      <c r="E233" s="9"/>
      <c r="F233" s="226"/>
      <c r="G233" s="46"/>
      <c r="H233" s="26"/>
      <c r="I233" s="7"/>
      <c r="J233" s="8"/>
      <c r="K233" s="9"/>
      <c r="L233" s="237"/>
      <c r="M233" s="46"/>
    </row>
    <row r="234" spans="1:13" s="3" customFormat="1" ht="13.5" hidden="1" thickBot="1">
      <c r="A234" s="46"/>
      <c r="B234" s="6"/>
      <c r="C234" s="7"/>
      <c r="D234" s="20"/>
      <c r="E234" s="9"/>
      <c r="F234" s="226"/>
      <c r="G234" s="46"/>
      <c r="H234" s="26"/>
      <c r="I234" s="7"/>
      <c r="J234" s="8"/>
      <c r="K234" s="9"/>
      <c r="L234" s="237"/>
      <c r="M234" s="46"/>
    </row>
    <row r="235" spans="1:13" s="3" customFormat="1" ht="13.5" hidden="1" thickBot="1">
      <c r="A235" s="46"/>
      <c r="B235" s="6"/>
      <c r="C235" s="7"/>
      <c r="D235" s="21"/>
      <c r="E235" s="9"/>
      <c r="F235" s="226"/>
      <c r="G235" s="46"/>
      <c r="H235" s="26"/>
      <c r="I235" s="7"/>
      <c r="J235" s="7"/>
      <c r="K235" s="9"/>
      <c r="L235" s="237"/>
      <c r="M235" s="46"/>
    </row>
    <row r="236" spans="1:13" s="3" customFormat="1" ht="13.5" hidden="1" thickBot="1">
      <c r="A236" s="46"/>
      <c r="B236" s="6"/>
      <c r="C236" s="7"/>
      <c r="D236" s="21"/>
      <c r="E236" s="9"/>
      <c r="F236" s="226"/>
      <c r="G236" s="46"/>
      <c r="H236" s="26"/>
      <c r="I236" s="7"/>
      <c r="J236" s="7"/>
      <c r="K236" s="9"/>
      <c r="L236" s="237"/>
      <c r="M236" s="46"/>
    </row>
    <row r="237" spans="1:13" s="3" customFormat="1" ht="13.5" hidden="1" thickBot="1">
      <c r="A237" s="46"/>
      <c r="B237" s="6"/>
      <c r="C237" s="7"/>
      <c r="D237" s="21"/>
      <c r="E237" s="9"/>
      <c r="F237" s="226"/>
      <c r="G237" s="46"/>
      <c r="H237" s="26"/>
      <c r="I237" s="7"/>
      <c r="J237" s="7"/>
      <c r="K237" s="9"/>
      <c r="L237" s="237"/>
      <c r="M237" s="46"/>
    </row>
    <row r="238" spans="1:13" s="3" customFormat="1" ht="13.5" hidden="1" thickBot="1">
      <c r="A238" s="46"/>
      <c r="B238" s="6"/>
      <c r="C238" s="7"/>
      <c r="D238" s="21"/>
      <c r="E238" s="9"/>
      <c r="F238" s="226"/>
      <c r="G238" s="46"/>
      <c r="H238" s="26"/>
      <c r="I238" s="7"/>
      <c r="J238" s="7"/>
      <c r="K238" s="9"/>
      <c r="L238" s="237"/>
      <c r="M238" s="46"/>
    </row>
    <row r="239" spans="1:13" s="3" customFormat="1" ht="13.5" hidden="1" thickBot="1">
      <c r="A239" s="46"/>
      <c r="B239" s="6"/>
      <c r="C239" s="7"/>
      <c r="D239" s="21"/>
      <c r="E239" s="9"/>
      <c r="F239" s="226"/>
      <c r="G239" s="46"/>
      <c r="H239" s="26"/>
      <c r="I239" s="7"/>
      <c r="J239" s="7"/>
      <c r="K239" s="9"/>
      <c r="L239" s="237"/>
      <c r="M239" s="46"/>
    </row>
    <row r="240" spans="1:13" s="3" customFormat="1" ht="13.5" hidden="1" thickBot="1">
      <c r="A240" s="46"/>
      <c r="B240" s="19"/>
      <c r="C240" s="10"/>
      <c r="D240" s="22"/>
      <c r="E240" s="11"/>
      <c r="F240" s="227"/>
      <c r="G240" s="46"/>
      <c r="H240" s="28"/>
      <c r="I240" s="29"/>
      <c r="J240" s="29"/>
      <c r="K240" s="30"/>
      <c r="L240" s="238"/>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5" t="s">
        <v>773</v>
      </c>
      <c r="C242" s="193"/>
      <c r="D242" s="35"/>
      <c r="E242" s="193" t="s">
        <v>726</v>
      </c>
      <c r="F242" s="902" t="s">
        <v>1652</v>
      </c>
      <c r="G242" s="902"/>
      <c r="H242" s="902"/>
      <c r="I242" s="902"/>
      <c r="J242" s="35"/>
      <c r="K242" s="193" t="s">
        <v>724</v>
      </c>
      <c r="L242" s="193"/>
      <c r="M242" s="46"/>
    </row>
    <row r="243" spans="1:13" s="3" customFormat="1" ht="13.5" thickTop="1" thickBot="1">
      <c r="A243" s="35"/>
      <c r="B243" s="920" t="s">
        <v>720</v>
      </c>
      <c r="C243" s="921"/>
      <c r="D243" s="43"/>
      <c r="E243" s="44"/>
      <c r="F243" s="44"/>
      <c r="G243" s="35"/>
      <c r="H243" s="924" t="s">
        <v>721</v>
      </c>
      <c r="I243" s="925"/>
      <c r="J243" s="45"/>
      <c r="K243" s="45"/>
      <c r="L243" s="45"/>
      <c r="M243" s="46"/>
    </row>
    <row r="244" spans="1:13" s="3" customFormat="1" ht="16.5" thickTop="1" thickBot="1">
      <c r="A244" s="46"/>
      <c r="B244" s="922"/>
      <c r="C244" s="923"/>
      <c r="D244" s="14"/>
      <c r="E244" s="12" t="s">
        <v>647</v>
      </c>
      <c r="F244" s="13">
        <f>COUNTA(D246:D266)</f>
        <v>5</v>
      </c>
      <c r="G244" s="46"/>
      <c r="H244" s="926"/>
      <c r="I244" s="927"/>
      <c r="J244" s="32"/>
      <c r="K244" s="33" t="s">
        <v>647</v>
      </c>
      <c r="L244" s="34">
        <f>COUNTA(J246:J266)</f>
        <v>10</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698</v>
      </c>
      <c r="D246" s="84" t="s">
        <v>2298</v>
      </c>
      <c r="E246" s="85" t="s">
        <v>671</v>
      </c>
      <c r="F246" s="263" t="s">
        <v>3550</v>
      </c>
      <c r="G246" s="46"/>
      <c r="H246" s="100" t="s">
        <v>632</v>
      </c>
      <c r="I246" s="83" t="s">
        <v>742</v>
      </c>
      <c r="J246" s="84" t="s">
        <v>3110</v>
      </c>
      <c r="K246" s="85" t="s">
        <v>671</v>
      </c>
      <c r="L246" s="267" t="s">
        <v>3555</v>
      </c>
      <c r="M246" s="46"/>
    </row>
    <row r="247" spans="1:13" s="3" customFormat="1">
      <c r="A247" s="46"/>
      <c r="B247" s="87" t="s">
        <v>633</v>
      </c>
      <c r="C247" s="88" t="s">
        <v>1358</v>
      </c>
      <c r="D247" s="89" t="s">
        <v>3068</v>
      </c>
      <c r="E247" s="90" t="s">
        <v>671</v>
      </c>
      <c r="F247" s="264" t="s">
        <v>3551</v>
      </c>
      <c r="G247" s="46"/>
      <c r="H247" s="102" t="s">
        <v>633</v>
      </c>
      <c r="I247" s="88" t="s">
        <v>669</v>
      </c>
      <c r="J247" s="89" t="s">
        <v>2689</v>
      </c>
      <c r="K247" s="90" t="s">
        <v>753</v>
      </c>
      <c r="L247" s="268" t="s">
        <v>3556</v>
      </c>
      <c r="M247" s="46"/>
    </row>
    <row r="248" spans="1:13" s="3" customFormat="1">
      <c r="A248" s="46"/>
      <c r="B248" s="92" t="s">
        <v>634</v>
      </c>
      <c r="C248" s="93" t="s">
        <v>1260</v>
      </c>
      <c r="D248" s="94" t="s">
        <v>2453</v>
      </c>
      <c r="E248" s="95" t="s">
        <v>671</v>
      </c>
      <c r="F248" s="265" t="s">
        <v>3552</v>
      </c>
      <c r="G248" s="46"/>
      <c r="H248" s="104" t="s">
        <v>634</v>
      </c>
      <c r="I248" s="93" t="s">
        <v>793</v>
      </c>
      <c r="J248" s="94" t="s">
        <v>794</v>
      </c>
      <c r="K248" s="95" t="s">
        <v>631</v>
      </c>
      <c r="L248" s="269" t="s">
        <v>2168</v>
      </c>
      <c r="M248" s="46"/>
    </row>
    <row r="249" spans="1:13" s="3" customFormat="1">
      <c r="A249" s="46"/>
      <c r="B249" s="6" t="s">
        <v>635</v>
      </c>
      <c r="C249" s="7" t="s">
        <v>1096</v>
      </c>
      <c r="D249" s="8" t="s">
        <v>1490</v>
      </c>
      <c r="E249" s="9" t="s">
        <v>671</v>
      </c>
      <c r="F249" s="266" t="s">
        <v>3553</v>
      </c>
      <c r="G249" s="46"/>
      <c r="H249" s="26" t="s">
        <v>635</v>
      </c>
      <c r="I249" s="7" t="s">
        <v>707</v>
      </c>
      <c r="J249" s="8" t="s">
        <v>3557</v>
      </c>
      <c r="K249" s="9" t="s">
        <v>631</v>
      </c>
      <c r="L249" s="270" t="s">
        <v>2989</v>
      </c>
      <c r="M249" s="46"/>
    </row>
    <row r="250" spans="1:13" s="3" customFormat="1">
      <c r="A250" s="46"/>
      <c r="B250" s="6" t="s">
        <v>636</v>
      </c>
      <c r="C250" s="7" t="s">
        <v>1407</v>
      </c>
      <c r="D250" s="8" t="s">
        <v>1339</v>
      </c>
      <c r="E250" s="9" t="s">
        <v>631</v>
      </c>
      <c r="F250" s="266" t="s">
        <v>3554</v>
      </c>
      <c r="G250" s="46"/>
      <c r="H250" s="26" t="s">
        <v>636</v>
      </c>
      <c r="I250" s="7" t="s">
        <v>708</v>
      </c>
      <c r="J250" s="8" t="s">
        <v>838</v>
      </c>
      <c r="K250" s="9" t="s">
        <v>663</v>
      </c>
      <c r="L250" s="270" t="s">
        <v>3558</v>
      </c>
      <c r="M250" s="46"/>
    </row>
    <row r="251" spans="1:13" s="3" customFormat="1">
      <c r="A251" s="46"/>
      <c r="B251" s="6"/>
      <c r="C251" s="7"/>
      <c r="D251" s="8"/>
      <c r="E251" s="9"/>
      <c r="F251" s="266"/>
      <c r="G251" s="46"/>
      <c r="H251" s="26" t="s">
        <v>637</v>
      </c>
      <c r="I251" s="7" t="s">
        <v>984</v>
      </c>
      <c r="J251" s="8" t="s">
        <v>792</v>
      </c>
      <c r="K251" s="9" t="s">
        <v>671</v>
      </c>
      <c r="L251" s="270" t="s">
        <v>3559</v>
      </c>
      <c r="M251" s="46"/>
    </row>
    <row r="252" spans="1:13" s="3" customFormat="1">
      <c r="A252" s="46"/>
      <c r="B252" s="6"/>
      <c r="C252" s="7"/>
      <c r="D252" s="8"/>
      <c r="E252" s="9"/>
      <c r="F252" s="266"/>
      <c r="G252" s="46"/>
      <c r="H252" s="26" t="s">
        <v>638</v>
      </c>
      <c r="I252" s="7" t="s">
        <v>742</v>
      </c>
      <c r="J252" s="8" t="s">
        <v>3560</v>
      </c>
      <c r="K252" s="9" t="s">
        <v>631</v>
      </c>
      <c r="L252" s="270" t="s">
        <v>3561</v>
      </c>
      <c r="M252" s="46"/>
    </row>
    <row r="253" spans="1:13" s="3" customFormat="1" ht="12.75">
      <c r="A253" s="46"/>
      <c r="B253" s="6"/>
      <c r="C253" s="7"/>
      <c r="D253" s="20"/>
      <c r="E253" s="9"/>
      <c r="F253" s="226"/>
      <c r="G253" s="46"/>
      <c r="H253" s="26" t="s">
        <v>639</v>
      </c>
      <c r="I253" s="7" t="s">
        <v>873</v>
      </c>
      <c r="J253" s="8" t="s">
        <v>3480</v>
      </c>
      <c r="K253" s="9" t="s">
        <v>3562</v>
      </c>
      <c r="L253" s="270" t="s">
        <v>3563</v>
      </c>
      <c r="M253" s="46"/>
    </row>
    <row r="254" spans="1:13" s="3" customFormat="1" ht="12.75">
      <c r="A254" s="46"/>
      <c r="B254" s="6"/>
      <c r="C254" s="7"/>
      <c r="D254" s="20"/>
      <c r="E254" s="9"/>
      <c r="F254" s="226"/>
      <c r="G254" s="46"/>
      <c r="H254" s="26" t="s">
        <v>640</v>
      </c>
      <c r="I254" s="7" t="s">
        <v>819</v>
      </c>
      <c r="J254" s="8" t="s">
        <v>1510</v>
      </c>
      <c r="K254" s="9" t="s">
        <v>668</v>
      </c>
      <c r="L254" s="270" t="s">
        <v>3564</v>
      </c>
      <c r="M254" s="46"/>
    </row>
    <row r="255" spans="1:13" s="3" customFormat="1" ht="13.5" thickBot="1">
      <c r="A255" s="46"/>
      <c r="B255" s="6"/>
      <c r="C255" s="7"/>
      <c r="D255" s="20"/>
      <c r="E255" s="9"/>
      <c r="F255" s="226"/>
      <c r="G255" s="46"/>
      <c r="H255" s="26" t="s">
        <v>641</v>
      </c>
      <c r="I255" s="7" t="s">
        <v>708</v>
      </c>
      <c r="J255" s="8" t="s">
        <v>811</v>
      </c>
      <c r="K255" s="9" t="s">
        <v>631</v>
      </c>
      <c r="L255" s="270" t="s">
        <v>3565</v>
      </c>
      <c r="M255" s="46"/>
    </row>
    <row r="256" spans="1:13" s="3" customFormat="1" ht="13.5" hidden="1" thickBot="1">
      <c r="A256" s="46"/>
      <c r="B256" s="6"/>
      <c r="C256" s="7"/>
      <c r="D256" s="20"/>
      <c r="E256" s="9"/>
      <c r="F256" s="226"/>
      <c r="G256" s="46"/>
      <c r="H256" s="26"/>
      <c r="I256" s="7"/>
      <c r="J256" s="8"/>
      <c r="K256" s="9"/>
      <c r="L256" s="270"/>
      <c r="M256" s="46"/>
    </row>
    <row r="257" spans="1:13" s="3" customFormat="1" ht="13.5" hidden="1" thickBot="1">
      <c r="A257" s="46"/>
      <c r="B257" s="6"/>
      <c r="C257" s="7"/>
      <c r="D257" s="20"/>
      <c r="E257" s="9"/>
      <c r="F257" s="226"/>
      <c r="G257" s="46"/>
      <c r="H257" s="26"/>
      <c r="I257" s="7"/>
      <c r="J257" s="8"/>
      <c r="K257" s="9"/>
      <c r="L257" s="270"/>
      <c r="M257" s="46"/>
    </row>
    <row r="258" spans="1:13" s="3" customFormat="1" ht="13.5" hidden="1" thickBot="1">
      <c r="A258" s="46"/>
      <c r="B258" s="6"/>
      <c r="C258" s="7"/>
      <c r="D258" s="20"/>
      <c r="E258" s="9"/>
      <c r="F258" s="226"/>
      <c r="G258" s="46"/>
      <c r="H258" s="26"/>
      <c r="I258" s="7"/>
      <c r="J258" s="8"/>
      <c r="K258" s="9"/>
      <c r="L258" s="270"/>
      <c r="M258" s="46"/>
    </row>
    <row r="259" spans="1:13" s="3" customFormat="1" ht="13.5" hidden="1" thickBot="1">
      <c r="A259" s="46"/>
      <c r="B259" s="6"/>
      <c r="C259" s="7"/>
      <c r="D259" s="20"/>
      <c r="E259" s="9"/>
      <c r="F259" s="226"/>
      <c r="G259" s="46"/>
      <c r="H259" s="26"/>
      <c r="I259" s="7"/>
      <c r="J259" s="8"/>
      <c r="K259" s="9"/>
      <c r="L259" s="270"/>
      <c r="M259" s="46"/>
    </row>
    <row r="260" spans="1:13" s="3" customFormat="1" ht="13.5" hidden="1" thickBot="1">
      <c r="A260" s="46"/>
      <c r="B260" s="6"/>
      <c r="C260" s="7"/>
      <c r="D260" s="20"/>
      <c r="E260" s="9"/>
      <c r="F260" s="226"/>
      <c r="G260" s="46"/>
      <c r="H260" s="26"/>
      <c r="I260" s="7"/>
      <c r="J260" s="8"/>
      <c r="K260" s="9"/>
      <c r="L260" s="270"/>
      <c r="M260" s="46"/>
    </row>
    <row r="261" spans="1:13" s="3" customFormat="1" ht="13.5" hidden="1" thickBot="1">
      <c r="A261" s="46"/>
      <c r="B261" s="6"/>
      <c r="C261" s="7"/>
      <c r="D261" s="21"/>
      <c r="E261" s="9"/>
      <c r="F261" s="226"/>
      <c r="G261" s="46"/>
      <c r="H261" s="26"/>
      <c r="I261" s="7"/>
      <c r="J261" s="8"/>
      <c r="K261" s="9"/>
      <c r="L261" s="237"/>
      <c r="M261" s="46"/>
    </row>
    <row r="262" spans="1:13" s="3" customFormat="1" ht="13.5" hidden="1" thickBot="1">
      <c r="A262" s="46"/>
      <c r="B262" s="6"/>
      <c r="C262" s="7"/>
      <c r="D262" s="21"/>
      <c r="E262" s="9"/>
      <c r="F262" s="226"/>
      <c r="G262" s="46"/>
      <c r="H262" s="26"/>
      <c r="I262" s="7"/>
      <c r="J262" s="333"/>
      <c r="K262" s="9"/>
      <c r="L262" s="237"/>
      <c r="M262" s="46"/>
    </row>
    <row r="263" spans="1:13" s="3" customFormat="1" ht="13.5" hidden="1" thickBot="1">
      <c r="A263" s="46"/>
      <c r="B263" s="6"/>
      <c r="C263" s="7"/>
      <c r="D263" s="21"/>
      <c r="E263" s="9"/>
      <c r="F263" s="226"/>
      <c r="G263" s="46"/>
      <c r="H263" s="26"/>
      <c r="I263" s="7"/>
      <c r="J263" s="333"/>
      <c r="K263" s="9"/>
      <c r="L263" s="237"/>
      <c r="M263" s="46"/>
    </row>
    <row r="264" spans="1:13" s="3" customFormat="1" ht="13.5" hidden="1" thickBot="1">
      <c r="A264" s="46"/>
      <c r="B264" s="6"/>
      <c r="C264" s="7"/>
      <c r="D264" s="21"/>
      <c r="E264" s="9"/>
      <c r="F264" s="226"/>
      <c r="G264" s="46"/>
      <c r="H264" s="26"/>
      <c r="I264" s="7"/>
      <c r="J264" s="333"/>
      <c r="K264" s="9"/>
      <c r="L264" s="237"/>
      <c r="M264" s="46"/>
    </row>
    <row r="265" spans="1:13" s="3" customFormat="1" ht="13.5" hidden="1" thickBot="1">
      <c r="A265" s="46"/>
      <c r="B265" s="6"/>
      <c r="C265" s="7"/>
      <c r="D265" s="21"/>
      <c r="E265" s="9"/>
      <c r="F265" s="226"/>
      <c r="G265" s="46"/>
      <c r="H265" s="26"/>
      <c r="I265" s="7"/>
      <c r="J265" s="333"/>
      <c r="K265" s="9"/>
      <c r="L265" s="237"/>
      <c r="M265" s="46"/>
    </row>
    <row r="266" spans="1:13" s="3" customFormat="1" ht="13.5" hidden="1" thickBot="1">
      <c r="A266" s="46"/>
      <c r="B266" s="19"/>
      <c r="C266" s="10"/>
      <c r="D266" s="22"/>
      <c r="E266" s="11"/>
      <c r="F266" s="227"/>
      <c r="G266" s="46"/>
      <c r="H266" s="28"/>
      <c r="I266" s="29"/>
      <c r="J266" s="506"/>
      <c r="K266" s="30"/>
      <c r="L266" s="238"/>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5" t="s">
        <v>774</v>
      </c>
      <c r="C268" s="193"/>
      <c r="D268" s="35"/>
      <c r="E268" s="193" t="s">
        <v>726</v>
      </c>
      <c r="F268" s="902" t="s">
        <v>723</v>
      </c>
      <c r="G268" s="902"/>
      <c r="H268" s="902"/>
      <c r="I268" s="902"/>
      <c r="K268" s="193" t="s">
        <v>724</v>
      </c>
      <c r="L268" s="193"/>
      <c r="M268" s="46"/>
    </row>
    <row r="269" spans="1:13" s="3" customFormat="1" ht="13.5" thickTop="1" thickBot="1">
      <c r="A269" s="35"/>
      <c r="B269" s="920" t="s">
        <v>1617</v>
      </c>
      <c r="C269" s="921"/>
      <c r="D269" s="43"/>
      <c r="E269" s="44"/>
      <c r="F269" s="44"/>
      <c r="G269" s="35"/>
      <c r="H269" s="924" t="s">
        <v>722</v>
      </c>
      <c r="I269" s="925"/>
      <c r="J269" s="45"/>
      <c r="K269" s="45"/>
      <c r="L269" s="45"/>
      <c r="M269" s="46"/>
    </row>
    <row r="270" spans="1:13" s="3" customFormat="1" ht="16.5" thickTop="1" thickBot="1">
      <c r="A270" s="46"/>
      <c r="B270" s="922"/>
      <c r="C270" s="923"/>
      <c r="D270" s="14"/>
      <c r="E270" s="12" t="s">
        <v>647</v>
      </c>
      <c r="F270" s="13">
        <f>COUNTA(D272:D291)</f>
        <v>4</v>
      </c>
      <c r="G270" s="46"/>
      <c r="H270" s="926"/>
      <c r="I270" s="927"/>
      <c r="J270" s="32"/>
      <c r="K270" s="33" t="s">
        <v>647</v>
      </c>
      <c r="L270" s="34">
        <f>COUNTA(J272:J291)</f>
        <v>5</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682</v>
      </c>
      <c r="D272" s="84" t="s">
        <v>3171</v>
      </c>
      <c r="E272" s="85" t="s">
        <v>753</v>
      </c>
      <c r="F272" s="263" t="s">
        <v>2767</v>
      </c>
      <c r="G272" s="46"/>
      <c r="H272" s="100" t="s">
        <v>632</v>
      </c>
      <c r="I272" s="83" t="s">
        <v>1068</v>
      </c>
      <c r="J272" s="84" t="s">
        <v>827</v>
      </c>
      <c r="K272" s="85" t="s">
        <v>671</v>
      </c>
      <c r="L272" s="267" t="s">
        <v>2952</v>
      </c>
      <c r="M272" s="46"/>
    </row>
    <row r="273" spans="1:13" s="3" customFormat="1">
      <c r="A273" s="46"/>
      <c r="B273" s="87" t="s">
        <v>633</v>
      </c>
      <c r="C273" s="88" t="s">
        <v>761</v>
      </c>
      <c r="D273" s="89" t="s">
        <v>2058</v>
      </c>
      <c r="E273" s="90" t="s">
        <v>753</v>
      </c>
      <c r="F273" s="264" t="s">
        <v>3567</v>
      </c>
      <c r="G273" s="46"/>
      <c r="H273" s="102" t="s">
        <v>633</v>
      </c>
      <c r="I273" s="88" t="s">
        <v>708</v>
      </c>
      <c r="J273" s="89" t="s">
        <v>3570</v>
      </c>
      <c r="K273" s="90" t="s">
        <v>753</v>
      </c>
      <c r="L273" s="268" t="s">
        <v>3571</v>
      </c>
      <c r="M273" s="46"/>
    </row>
    <row r="274" spans="1:13" s="3" customFormat="1">
      <c r="A274" s="46"/>
      <c r="B274" s="92" t="s">
        <v>634</v>
      </c>
      <c r="C274" s="93" t="s">
        <v>2979</v>
      </c>
      <c r="D274" s="94" t="s">
        <v>924</v>
      </c>
      <c r="E274" s="95" t="s">
        <v>631</v>
      </c>
      <c r="F274" s="265" t="s">
        <v>3568</v>
      </c>
      <c r="G274" s="46"/>
      <c r="H274" s="104" t="s">
        <v>634</v>
      </c>
      <c r="I274" s="93" t="s">
        <v>744</v>
      </c>
      <c r="J274" s="94" t="s">
        <v>745</v>
      </c>
      <c r="K274" s="95" t="s">
        <v>753</v>
      </c>
      <c r="L274" s="269" t="s">
        <v>3572</v>
      </c>
      <c r="M274" s="46"/>
    </row>
    <row r="275" spans="1:13" s="3" customFormat="1">
      <c r="A275" s="46"/>
      <c r="B275" s="6" t="s">
        <v>635</v>
      </c>
      <c r="C275" s="7" t="s">
        <v>682</v>
      </c>
      <c r="D275" s="8" t="s">
        <v>695</v>
      </c>
      <c r="E275" s="9" t="s">
        <v>631</v>
      </c>
      <c r="F275" s="266" t="s">
        <v>3569</v>
      </c>
      <c r="G275" s="46"/>
      <c r="H275" s="26" t="s">
        <v>635</v>
      </c>
      <c r="I275" s="7" t="s">
        <v>849</v>
      </c>
      <c r="J275" s="8" t="s">
        <v>1152</v>
      </c>
      <c r="K275" s="9" t="s">
        <v>671</v>
      </c>
      <c r="L275" s="270" t="s">
        <v>3573</v>
      </c>
      <c r="M275" s="46"/>
    </row>
    <row r="276" spans="1:13" s="3" customFormat="1" ht="12.75" thickBot="1">
      <c r="A276" s="46"/>
      <c r="B276" s="6"/>
      <c r="C276" s="7"/>
      <c r="D276" s="8"/>
      <c r="E276" s="9"/>
      <c r="F276" s="266"/>
      <c r="G276" s="46"/>
      <c r="H276" s="26" t="s">
        <v>636</v>
      </c>
      <c r="I276" s="7" t="s">
        <v>818</v>
      </c>
      <c r="J276" s="8" t="s">
        <v>3566</v>
      </c>
      <c r="K276" s="9" t="s">
        <v>3562</v>
      </c>
      <c r="L276" s="270" t="s">
        <v>3004</v>
      </c>
      <c r="M276" s="46"/>
    </row>
    <row r="277" spans="1:13" s="3" customFormat="1" hidden="1">
      <c r="A277" s="46"/>
      <c r="B277" s="6"/>
      <c r="C277" s="7"/>
      <c r="D277" s="8"/>
      <c r="E277" s="9"/>
      <c r="F277" s="266"/>
      <c r="G277" s="46"/>
      <c r="H277" s="26"/>
      <c r="I277" s="7"/>
      <c r="J277" s="8"/>
      <c r="K277" s="9"/>
      <c r="L277" s="270"/>
      <c r="M277" s="46"/>
    </row>
    <row r="278" spans="1:13" s="3" customFormat="1" hidden="1">
      <c r="A278" s="46"/>
      <c r="B278" s="6"/>
      <c r="C278" s="7"/>
      <c r="D278" s="8"/>
      <c r="E278" s="9"/>
      <c r="F278" s="266"/>
      <c r="G278" s="46"/>
      <c r="H278" s="26"/>
      <c r="I278" s="7"/>
      <c r="J278" s="8"/>
      <c r="K278" s="9"/>
      <c r="L278" s="270"/>
      <c r="M278" s="46"/>
    </row>
    <row r="279" spans="1:13" s="3" customFormat="1" hidden="1">
      <c r="A279" s="46"/>
      <c r="B279" s="6"/>
      <c r="C279" s="7"/>
      <c r="D279" s="8"/>
      <c r="E279" s="9"/>
      <c r="F279" s="266"/>
      <c r="G279" s="46"/>
      <c r="H279" s="26"/>
      <c r="I279" s="7"/>
      <c r="J279" s="8"/>
      <c r="K279" s="9"/>
      <c r="L279" s="270"/>
      <c r="M279" s="46"/>
    </row>
    <row r="280" spans="1:13" s="3" customFormat="1" hidden="1">
      <c r="A280" s="46"/>
      <c r="B280" s="6"/>
      <c r="C280" s="7"/>
      <c r="D280" s="8"/>
      <c r="E280" s="9"/>
      <c r="F280" s="266"/>
      <c r="G280" s="46"/>
      <c r="H280" s="26"/>
      <c r="I280" s="7"/>
      <c r="J280" s="8"/>
      <c r="K280" s="9"/>
      <c r="L280" s="270"/>
      <c r="M280" s="46"/>
    </row>
    <row r="281" spans="1:13" s="3" customFormat="1" ht="12.75" hidden="1">
      <c r="A281" s="46"/>
      <c r="B281" s="6"/>
      <c r="C281" s="7"/>
      <c r="D281" s="20"/>
      <c r="E281" s="9"/>
      <c r="F281" s="226"/>
      <c r="G281" s="46"/>
      <c r="H281" s="26"/>
      <c r="I281" s="7"/>
      <c r="J281" s="8"/>
      <c r="K281" s="9"/>
      <c r="L281" s="270"/>
      <c r="M281" s="46"/>
    </row>
    <row r="282" spans="1:13" s="3" customFormat="1" ht="12.75" hidden="1">
      <c r="A282" s="46"/>
      <c r="B282" s="6"/>
      <c r="C282" s="7"/>
      <c r="D282" s="20"/>
      <c r="E282" s="9"/>
      <c r="F282" s="226"/>
      <c r="G282" s="46"/>
      <c r="H282" s="26"/>
      <c r="I282" s="7"/>
      <c r="J282" s="8"/>
      <c r="K282" s="9"/>
      <c r="L282" s="270"/>
      <c r="M282" s="46"/>
    </row>
    <row r="283" spans="1:13" s="3" customFormat="1" ht="12.75" hidden="1">
      <c r="A283" s="46"/>
      <c r="B283" s="6"/>
      <c r="C283" s="7"/>
      <c r="D283" s="20"/>
      <c r="E283" s="9"/>
      <c r="F283" s="226"/>
      <c r="G283" s="46"/>
      <c r="H283" s="26"/>
      <c r="I283" s="7"/>
      <c r="J283" s="8"/>
      <c r="K283" s="9"/>
      <c r="L283" s="270"/>
      <c r="M283" s="46"/>
    </row>
    <row r="284" spans="1:13" s="3" customFormat="1" ht="12.75" hidden="1">
      <c r="A284" s="46"/>
      <c r="B284" s="6"/>
      <c r="C284" s="7"/>
      <c r="D284" s="20"/>
      <c r="E284" s="9"/>
      <c r="F284" s="226"/>
      <c r="G284" s="46"/>
      <c r="H284" s="26"/>
      <c r="I284" s="7"/>
      <c r="J284" s="8"/>
      <c r="K284" s="9"/>
      <c r="L284" s="270"/>
      <c r="M284" s="46"/>
    </row>
    <row r="285" spans="1:13" s="3" customFormat="1" ht="12.75" hidden="1">
      <c r="A285" s="46"/>
      <c r="B285" s="6"/>
      <c r="C285" s="7"/>
      <c r="D285" s="20"/>
      <c r="E285" s="9"/>
      <c r="F285" s="226"/>
      <c r="G285" s="46"/>
      <c r="H285" s="26"/>
      <c r="I285" s="7"/>
      <c r="J285" s="8"/>
      <c r="K285" s="9"/>
      <c r="L285" s="270"/>
      <c r="M285" s="46"/>
    </row>
    <row r="286" spans="1:13" s="3" customFormat="1" ht="12.75" hidden="1">
      <c r="A286" s="46"/>
      <c r="B286" s="6"/>
      <c r="C286" s="7"/>
      <c r="D286" s="21"/>
      <c r="E286" s="9"/>
      <c r="F286" s="226"/>
      <c r="G286" s="46"/>
      <c r="H286" s="26"/>
      <c r="I286" s="7"/>
      <c r="J286" s="7"/>
      <c r="K286" s="9"/>
      <c r="L286" s="237"/>
      <c r="M286" s="46"/>
    </row>
    <row r="287" spans="1:13" s="3" customFormat="1" ht="12.75" hidden="1">
      <c r="A287" s="46"/>
      <c r="B287" s="6"/>
      <c r="C287" s="7"/>
      <c r="D287" s="21"/>
      <c r="E287" s="9"/>
      <c r="F287" s="226"/>
      <c r="G287" s="46"/>
      <c r="H287" s="26"/>
      <c r="I287" s="7"/>
      <c r="J287" s="7"/>
      <c r="K287" s="9"/>
      <c r="L287" s="237"/>
      <c r="M287" s="46"/>
    </row>
    <row r="288" spans="1:13" s="3" customFormat="1" ht="12.75" hidden="1">
      <c r="A288" s="46"/>
      <c r="B288" s="6"/>
      <c r="C288" s="7"/>
      <c r="D288" s="21"/>
      <c r="E288" s="9"/>
      <c r="F288" s="226"/>
      <c r="G288" s="46"/>
      <c r="H288" s="26"/>
      <c r="I288" s="7"/>
      <c r="J288" s="7"/>
      <c r="K288" s="9"/>
      <c r="L288" s="237"/>
      <c r="M288" s="46"/>
    </row>
    <row r="289" spans="1:13" s="3" customFormat="1" ht="12.75" hidden="1">
      <c r="A289" s="46"/>
      <c r="B289" s="6"/>
      <c r="C289" s="7"/>
      <c r="D289" s="21"/>
      <c r="E289" s="9"/>
      <c r="F289" s="226"/>
      <c r="G289" s="46"/>
      <c r="H289" s="26"/>
      <c r="I289" s="7"/>
      <c r="J289" s="7"/>
      <c r="K289" s="9"/>
      <c r="L289" s="237"/>
      <c r="M289" s="46"/>
    </row>
    <row r="290" spans="1:13" s="3" customFormat="1" ht="12.75" hidden="1">
      <c r="A290" s="46"/>
      <c r="B290" s="6"/>
      <c r="C290" s="7"/>
      <c r="D290" s="21"/>
      <c r="E290" s="9"/>
      <c r="F290" s="226"/>
      <c r="G290" s="46"/>
      <c r="H290" s="26"/>
      <c r="I290" s="7"/>
      <c r="J290" s="7"/>
      <c r="K290" s="9"/>
      <c r="L290" s="237"/>
      <c r="M290" s="46"/>
    </row>
    <row r="291" spans="1:13" s="3" customFormat="1" ht="13.5" hidden="1" thickBot="1">
      <c r="A291" s="46"/>
      <c r="B291" s="19"/>
      <c r="C291" s="10"/>
      <c r="D291" s="22"/>
      <c r="E291" s="11"/>
      <c r="F291" s="227"/>
      <c r="G291" s="46"/>
      <c r="H291" s="28"/>
      <c r="I291" s="29"/>
      <c r="J291" s="29"/>
      <c r="K291" s="30"/>
      <c r="L291" s="238"/>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5" t="s">
        <v>914</v>
      </c>
      <c r="C293" s="193"/>
      <c r="D293" s="193" t="s">
        <v>724</v>
      </c>
      <c r="E293" s="902" t="s">
        <v>916</v>
      </c>
      <c r="F293" s="902"/>
      <c r="G293" s="42"/>
      <c r="H293" s="193" t="s">
        <v>775</v>
      </c>
      <c r="I293" s="193"/>
      <c r="J293" s="193" t="s">
        <v>724</v>
      </c>
      <c r="K293" s="902" t="s">
        <v>915</v>
      </c>
      <c r="L293" s="902"/>
      <c r="M293" s="46"/>
    </row>
    <row r="294" spans="1:13" s="3" customFormat="1" ht="13.5" thickTop="1" thickBot="1">
      <c r="A294" s="35"/>
      <c r="B294" s="930" t="s">
        <v>906</v>
      </c>
      <c r="C294" s="931"/>
      <c r="D294" s="45"/>
      <c r="E294" s="45"/>
      <c r="F294" s="45"/>
      <c r="G294" s="35"/>
      <c r="H294" s="924" t="s">
        <v>722</v>
      </c>
      <c r="I294" s="925"/>
      <c r="J294" s="45"/>
      <c r="K294" s="45"/>
      <c r="L294" s="45"/>
      <c r="M294" s="46"/>
    </row>
    <row r="295" spans="1:13" s="3" customFormat="1" ht="16.5" thickTop="1" thickBot="1">
      <c r="A295" s="46"/>
      <c r="B295" s="932"/>
      <c r="C295" s="933"/>
      <c r="D295" s="58"/>
      <c r="E295" s="59" t="s">
        <v>647</v>
      </c>
      <c r="F295" s="60">
        <f>COUNTA(D297:D316)</f>
        <v>4</v>
      </c>
      <c r="G295" s="46"/>
      <c r="H295" s="926"/>
      <c r="I295" s="927"/>
      <c r="J295" s="32"/>
      <c r="K295" s="33" t="s">
        <v>647</v>
      </c>
      <c r="L295" s="34">
        <f>COUNTA(J297:J316)</f>
        <v>4</v>
      </c>
      <c r="M295" s="46"/>
    </row>
    <row r="296" spans="1:13" s="3" customFormat="1">
      <c r="A296" s="46"/>
      <c r="B296" s="61" t="s">
        <v>628</v>
      </c>
      <c r="C296" s="4" t="s">
        <v>624</v>
      </c>
      <c r="D296" s="4" t="s">
        <v>625</v>
      </c>
      <c r="E296" s="4" t="s">
        <v>1588</v>
      </c>
      <c r="F296" s="62" t="s">
        <v>646</v>
      </c>
      <c r="G296" s="46"/>
      <c r="H296" s="24" t="s">
        <v>628</v>
      </c>
      <c r="I296" s="23" t="s">
        <v>624</v>
      </c>
      <c r="J296" s="4" t="s">
        <v>625</v>
      </c>
      <c r="K296" s="4" t="s">
        <v>1588</v>
      </c>
      <c r="L296" s="25" t="s">
        <v>646</v>
      </c>
      <c r="M296" s="46"/>
    </row>
    <row r="297" spans="1:13" s="3" customFormat="1">
      <c r="A297" s="46"/>
      <c r="B297" s="97" t="s">
        <v>632</v>
      </c>
      <c r="C297" s="83" t="s">
        <v>1079</v>
      </c>
      <c r="D297" s="84" t="s">
        <v>1080</v>
      </c>
      <c r="E297" s="85" t="s">
        <v>753</v>
      </c>
      <c r="F297" s="271" t="s">
        <v>3578</v>
      </c>
      <c r="G297" s="46"/>
      <c r="H297" s="100" t="s">
        <v>632</v>
      </c>
      <c r="I297" s="83" t="s">
        <v>866</v>
      </c>
      <c r="J297" s="84" t="s">
        <v>1070</v>
      </c>
      <c r="K297" s="85" t="s">
        <v>753</v>
      </c>
      <c r="L297" s="267" t="s">
        <v>3574</v>
      </c>
      <c r="M297" s="46"/>
    </row>
    <row r="298" spans="1:13" s="3" customFormat="1">
      <c r="A298" s="46"/>
      <c r="B298" s="98" t="s">
        <v>633</v>
      </c>
      <c r="C298" s="88" t="s">
        <v>1084</v>
      </c>
      <c r="D298" s="89" t="s">
        <v>1865</v>
      </c>
      <c r="E298" s="90" t="s">
        <v>885</v>
      </c>
      <c r="F298" s="272" t="s">
        <v>3579</v>
      </c>
      <c r="G298" s="46"/>
      <c r="H298" s="102" t="s">
        <v>633</v>
      </c>
      <c r="I298" s="88" t="s">
        <v>1596</v>
      </c>
      <c r="J298" s="89" t="s">
        <v>1582</v>
      </c>
      <c r="K298" s="90" t="s">
        <v>663</v>
      </c>
      <c r="L298" s="268" t="s">
        <v>3575</v>
      </c>
      <c r="M298" s="46"/>
    </row>
    <row r="299" spans="1:13" s="3" customFormat="1">
      <c r="A299" s="46"/>
      <c r="B299" s="99" t="s">
        <v>634</v>
      </c>
      <c r="C299" s="93" t="s">
        <v>1147</v>
      </c>
      <c r="D299" s="94" t="s">
        <v>612</v>
      </c>
      <c r="E299" s="95" t="s">
        <v>753</v>
      </c>
      <c r="F299" s="273" t="s">
        <v>3580</v>
      </c>
      <c r="G299" s="46"/>
      <c r="H299" s="104" t="s">
        <v>634</v>
      </c>
      <c r="I299" s="93" t="s">
        <v>2172</v>
      </c>
      <c r="J299" s="94" t="s">
        <v>2173</v>
      </c>
      <c r="K299" s="95" t="s">
        <v>2615</v>
      </c>
      <c r="L299" s="269" t="s">
        <v>3576</v>
      </c>
      <c r="M299" s="46"/>
    </row>
    <row r="300" spans="1:13" s="3" customFormat="1" ht="12.75" thickBot="1">
      <c r="A300" s="46"/>
      <c r="B300" s="63" t="s">
        <v>635</v>
      </c>
      <c r="C300" s="7" t="s">
        <v>790</v>
      </c>
      <c r="D300" s="8" t="s">
        <v>821</v>
      </c>
      <c r="E300" s="9" t="s">
        <v>631</v>
      </c>
      <c r="F300" s="274" t="s">
        <v>3581</v>
      </c>
      <c r="G300" s="46"/>
      <c r="H300" s="26" t="s">
        <v>635</v>
      </c>
      <c r="I300" s="7" t="s">
        <v>1053</v>
      </c>
      <c r="J300" s="8" t="s">
        <v>998</v>
      </c>
      <c r="K300" s="9" t="s">
        <v>753</v>
      </c>
      <c r="L300" s="270" t="s">
        <v>3577</v>
      </c>
      <c r="M300" s="46"/>
    </row>
    <row r="301" spans="1:13" s="3" customFormat="1" ht="12.75" hidden="1" thickBot="1">
      <c r="A301" s="46"/>
      <c r="B301" s="63" t="s">
        <v>636</v>
      </c>
      <c r="C301" s="7"/>
      <c r="D301" s="8"/>
      <c r="E301" s="9"/>
      <c r="F301" s="274"/>
      <c r="G301" s="46"/>
      <c r="H301" s="26" t="s">
        <v>636</v>
      </c>
      <c r="I301" s="7"/>
      <c r="J301" s="8"/>
      <c r="K301" s="9"/>
      <c r="L301" s="270"/>
      <c r="M301" s="46"/>
    </row>
    <row r="302" spans="1:13" s="3" customFormat="1" ht="12.75" hidden="1" thickBot="1">
      <c r="A302" s="46"/>
      <c r="B302" s="63" t="s">
        <v>637</v>
      </c>
      <c r="C302" s="7"/>
      <c r="D302" s="8"/>
      <c r="E302" s="9"/>
      <c r="F302" s="274"/>
      <c r="G302" s="46"/>
      <c r="H302" s="26" t="s">
        <v>637</v>
      </c>
      <c r="I302" s="7"/>
      <c r="J302" s="8"/>
      <c r="K302" s="9"/>
      <c r="L302" s="270"/>
      <c r="M302" s="46"/>
    </row>
    <row r="303" spans="1:13" s="3" customFormat="1" ht="12.75" hidden="1" thickBot="1">
      <c r="A303" s="46"/>
      <c r="B303" s="63" t="s">
        <v>638</v>
      </c>
      <c r="C303" s="7"/>
      <c r="D303" s="8"/>
      <c r="E303" s="9"/>
      <c r="F303" s="274"/>
      <c r="G303" s="46"/>
      <c r="H303" s="26" t="s">
        <v>638</v>
      </c>
      <c r="I303" s="7"/>
      <c r="J303" s="8"/>
      <c r="K303" s="9"/>
      <c r="L303" s="270"/>
      <c r="M303" s="46"/>
    </row>
    <row r="304" spans="1:13" s="3" customFormat="1" ht="13.5" hidden="1" thickBot="1">
      <c r="A304" s="46"/>
      <c r="B304" s="63"/>
      <c r="C304" s="7"/>
      <c r="D304" s="20"/>
      <c r="E304" s="9"/>
      <c r="F304" s="274"/>
      <c r="G304" s="46"/>
      <c r="H304" s="26" t="s">
        <v>639</v>
      </c>
      <c r="I304" s="7"/>
      <c r="J304" s="8"/>
      <c r="K304" s="9"/>
      <c r="L304" s="270"/>
      <c r="M304" s="478"/>
    </row>
    <row r="305" spans="1:13" s="3" customFormat="1" ht="13.5" hidden="1" thickBot="1">
      <c r="A305" s="46"/>
      <c r="B305" s="63"/>
      <c r="C305" s="7"/>
      <c r="D305" s="20"/>
      <c r="E305" s="9"/>
      <c r="F305" s="274"/>
      <c r="G305" s="46"/>
      <c r="H305" s="26" t="s">
        <v>640</v>
      </c>
      <c r="I305" s="7"/>
      <c r="J305" s="8"/>
      <c r="K305" s="9"/>
      <c r="L305" s="270"/>
      <c r="M305" s="478"/>
    </row>
    <row r="306" spans="1:13" s="3" customFormat="1" ht="13.5" hidden="1" thickBot="1">
      <c r="A306" s="46"/>
      <c r="B306" s="63"/>
      <c r="C306" s="7"/>
      <c r="D306" s="20"/>
      <c r="E306" s="9"/>
      <c r="F306" s="232"/>
      <c r="G306" s="46"/>
      <c r="H306" s="26" t="s">
        <v>641</v>
      </c>
      <c r="I306" s="7"/>
      <c r="J306" s="8"/>
      <c r="K306" s="9"/>
      <c r="L306" s="270"/>
      <c r="M306" s="478"/>
    </row>
    <row r="307" spans="1:13" s="3" customFormat="1" ht="13.5" hidden="1" thickBot="1">
      <c r="A307" s="46"/>
      <c r="B307" s="63"/>
      <c r="C307" s="7"/>
      <c r="D307" s="20"/>
      <c r="E307" s="9"/>
      <c r="F307" s="232"/>
      <c r="G307" s="46"/>
      <c r="H307" s="26" t="s">
        <v>642</v>
      </c>
      <c r="I307" s="7"/>
      <c r="J307" s="8"/>
      <c r="K307" s="9"/>
      <c r="L307" s="270"/>
      <c r="M307" s="478"/>
    </row>
    <row r="308" spans="1:13" s="3" customFormat="1" ht="13.5" hidden="1" thickBot="1">
      <c r="A308" s="46"/>
      <c r="B308" s="63"/>
      <c r="C308" s="7"/>
      <c r="D308" s="20"/>
      <c r="E308" s="9"/>
      <c r="F308" s="232"/>
      <c r="G308" s="46"/>
      <c r="H308" s="26" t="s">
        <v>643</v>
      </c>
      <c r="I308" s="7"/>
      <c r="J308" s="8"/>
      <c r="K308" s="9"/>
      <c r="L308" s="270"/>
      <c r="M308" s="478"/>
    </row>
    <row r="309" spans="1:13" s="3" customFormat="1" ht="13.5" hidden="1" thickBot="1">
      <c r="A309" s="46"/>
      <c r="B309" s="63"/>
      <c r="C309" s="7"/>
      <c r="D309" s="20"/>
      <c r="E309" s="9"/>
      <c r="F309" s="232"/>
      <c r="G309" s="46"/>
      <c r="H309" s="26" t="s">
        <v>644</v>
      </c>
      <c r="I309" s="7"/>
      <c r="J309" s="8"/>
      <c r="K309" s="9"/>
      <c r="L309" s="270"/>
      <c r="M309" s="478"/>
    </row>
    <row r="310" spans="1:13" s="3" customFormat="1" ht="13.5" hidden="1" thickBot="1">
      <c r="A310" s="46"/>
      <c r="B310" s="63"/>
      <c r="C310" s="7"/>
      <c r="D310" s="20"/>
      <c r="E310" s="9"/>
      <c r="F310" s="232"/>
      <c r="G310" s="46"/>
      <c r="H310" s="26"/>
      <c r="I310" s="7"/>
      <c r="J310" s="8"/>
      <c r="K310" s="9"/>
      <c r="L310" s="237"/>
      <c r="M310" s="478"/>
    </row>
    <row r="311" spans="1:13" s="3" customFormat="1" ht="13.5" hidden="1" thickBot="1">
      <c r="A311" s="46"/>
      <c r="B311" s="63"/>
      <c r="C311" s="7"/>
      <c r="D311" s="21"/>
      <c r="E311" s="9"/>
      <c r="F311" s="232"/>
      <c r="G311" s="46"/>
      <c r="H311" s="26"/>
      <c r="I311" s="7"/>
      <c r="J311" s="7"/>
      <c r="K311" s="9"/>
      <c r="L311" s="237"/>
      <c r="M311" s="478"/>
    </row>
    <row r="312" spans="1:13" s="3" customFormat="1" ht="13.5" hidden="1" thickBot="1">
      <c r="A312" s="46"/>
      <c r="B312" s="63"/>
      <c r="C312" s="7"/>
      <c r="D312" s="21"/>
      <c r="E312" s="9"/>
      <c r="F312" s="232"/>
      <c r="G312" s="46"/>
      <c r="H312" s="26"/>
      <c r="I312" s="7"/>
      <c r="J312" s="7"/>
      <c r="K312" s="9"/>
      <c r="L312" s="237"/>
      <c r="M312" s="478"/>
    </row>
    <row r="313" spans="1:13" s="3" customFormat="1" ht="13.5" hidden="1" thickBot="1">
      <c r="A313" s="46"/>
      <c r="B313" s="63"/>
      <c r="C313" s="7"/>
      <c r="D313" s="21"/>
      <c r="E313" s="9"/>
      <c r="F313" s="232"/>
      <c r="G313" s="46"/>
      <c r="H313" s="26"/>
      <c r="I313" s="7"/>
      <c r="J313" s="7"/>
      <c r="K313" s="9"/>
      <c r="L313" s="237"/>
      <c r="M313" s="478"/>
    </row>
    <row r="314" spans="1:13" s="3" customFormat="1" ht="13.5" hidden="1" thickBot="1">
      <c r="A314" s="46"/>
      <c r="B314" s="63"/>
      <c r="C314" s="7"/>
      <c r="D314" s="21"/>
      <c r="E314" s="9"/>
      <c r="F314" s="232"/>
      <c r="G314" s="46"/>
      <c r="H314" s="26"/>
      <c r="I314" s="7"/>
      <c r="J314" s="7"/>
      <c r="K314" s="9"/>
      <c r="L314" s="237"/>
      <c r="M314" s="478"/>
    </row>
    <row r="315" spans="1:13" s="3" customFormat="1" ht="13.5" hidden="1" thickBot="1">
      <c r="A315" s="46"/>
      <c r="B315" s="63"/>
      <c r="C315" s="7"/>
      <c r="D315" s="21"/>
      <c r="E315" s="9"/>
      <c r="F315" s="232"/>
      <c r="G315" s="46"/>
      <c r="H315" s="26"/>
      <c r="I315" s="7"/>
      <c r="J315" s="7"/>
      <c r="K315" s="9"/>
      <c r="L315" s="237"/>
      <c r="M315" s="478"/>
    </row>
    <row r="316" spans="1:13" s="3" customFormat="1" ht="13.5" hidden="1" thickBot="1">
      <c r="A316" s="46"/>
      <c r="B316" s="65"/>
      <c r="C316" s="66"/>
      <c r="D316" s="67"/>
      <c r="E316" s="68"/>
      <c r="F316" s="233"/>
      <c r="G316" s="46"/>
      <c r="H316" s="28"/>
      <c r="I316" s="29"/>
      <c r="J316" s="29"/>
      <c r="K316" s="30"/>
      <c r="L316" s="238"/>
      <c r="M316" s="478"/>
    </row>
    <row r="317" spans="1:13" s="3" customFormat="1" ht="13.5" hidden="1" thickTop="1" thickBot="1">
      <c r="A317" s="46"/>
      <c r="B317" s="70"/>
      <c r="C317" s="70"/>
      <c r="D317" s="70"/>
      <c r="E317" s="70"/>
      <c r="F317" s="70"/>
      <c r="G317" s="46"/>
      <c r="H317" s="48"/>
      <c r="I317" s="48"/>
      <c r="J317" s="48"/>
      <c r="K317" s="48"/>
      <c r="L317" s="48"/>
      <c r="M317" s="478"/>
    </row>
    <row r="318" spans="1:13" s="3" customFormat="1" ht="12.75" thickTop="1">
      <c r="B318" s="256"/>
      <c r="C318" s="256"/>
      <c r="D318" s="256"/>
      <c r="E318" s="256"/>
      <c r="F318" s="256"/>
      <c r="H318" s="48"/>
      <c r="I318" s="48"/>
      <c r="J318" s="48"/>
      <c r="K318" s="48"/>
      <c r="L318" s="48"/>
      <c r="M318" s="478"/>
    </row>
    <row r="319" spans="1:13" s="3" customFormat="1" ht="21" thickBot="1">
      <c r="B319" s="195" t="s">
        <v>2796</v>
      </c>
      <c r="C319" s="193"/>
      <c r="D319" s="193" t="s">
        <v>724</v>
      </c>
      <c r="E319" s="902" t="s">
        <v>2791</v>
      </c>
      <c r="F319" s="902"/>
      <c r="G319" s="46"/>
      <c r="H319" s="193" t="s">
        <v>2562</v>
      </c>
      <c r="I319" s="193"/>
      <c r="J319" s="193" t="s">
        <v>726</v>
      </c>
      <c r="K319" s="902" t="s">
        <v>2563</v>
      </c>
      <c r="L319" s="902"/>
      <c r="M319" s="478"/>
    </row>
    <row r="320" spans="1:13" s="3" customFormat="1" ht="13.5" thickTop="1" thickBot="1">
      <c r="B320" s="930" t="s">
        <v>906</v>
      </c>
      <c r="C320" s="931"/>
      <c r="D320" s="45"/>
      <c r="E320" s="45"/>
      <c r="F320" s="45"/>
      <c r="G320" s="46"/>
      <c r="H320" s="924" t="s">
        <v>2563</v>
      </c>
      <c r="I320" s="925"/>
      <c r="J320" s="45"/>
      <c r="K320" s="45"/>
      <c r="L320" s="45"/>
      <c r="M320" s="478"/>
    </row>
    <row r="321" spans="2:13" s="3" customFormat="1" ht="16.5" thickTop="1" thickBot="1">
      <c r="B321" s="932"/>
      <c r="C321" s="933"/>
      <c r="D321" s="58"/>
      <c r="E321" s="59" t="s">
        <v>647</v>
      </c>
      <c r="F321" s="60">
        <f>COUNTA(D323:D342)</f>
        <v>1</v>
      </c>
      <c r="G321" s="46"/>
      <c r="H321" s="926"/>
      <c r="I321" s="927"/>
      <c r="J321" s="32"/>
      <c r="K321" s="33" t="s">
        <v>647</v>
      </c>
      <c r="L321" s="34">
        <f>COUNTA(J323:J330)</f>
        <v>3</v>
      </c>
      <c r="M321" s="478"/>
    </row>
    <row r="322" spans="2:13" s="3" customFormat="1">
      <c r="B322" s="61" t="s">
        <v>628</v>
      </c>
      <c r="C322" s="4" t="s">
        <v>624</v>
      </c>
      <c r="D322" s="4" t="s">
        <v>625</v>
      </c>
      <c r="E322" s="4" t="s">
        <v>1588</v>
      </c>
      <c r="F322" s="62" t="s">
        <v>646</v>
      </c>
      <c r="G322" s="46"/>
      <c r="H322" s="24" t="s">
        <v>628</v>
      </c>
      <c r="I322" s="23" t="s">
        <v>624</v>
      </c>
      <c r="J322" s="4" t="s">
        <v>625</v>
      </c>
      <c r="K322" s="4" t="s">
        <v>1588</v>
      </c>
      <c r="L322" s="25" t="s">
        <v>646</v>
      </c>
      <c r="M322" s="478"/>
    </row>
    <row r="323" spans="2:13" s="3" customFormat="1">
      <c r="B323" s="97" t="s">
        <v>632</v>
      </c>
      <c r="C323" s="83" t="s">
        <v>1084</v>
      </c>
      <c r="D323" s="84" t="s">
        <v>325</v>
      </c>
      <c r="E323" s="85" t="s">
        <v>326</v>
      </c>
      <c r="F323" s="271" t="s">
        <v>3582</v>
      </c>
      <c r="G323" s="46"/>
      <c r="H323" s="100" t="s">
        <v>632</v>
      </c>
      <c r="I323" s="83" t="s">
        <v>740</v>
      </c>
      <c r="J323" s="84" t="s">
        <v>3560</v>
      </c>
      <c r="K323" s="85" t="s">
        <v>631</v>
      </c>
      <c r="L323" s="267" t="s">
        <v>3583</v>
      </c>
      <c r="M323" s="478"/>
    </row>
    <row r="324" spans="2:13" s="3" customFormat="1">
      <c r="B324" s="98"/>
      <c r="C324" s="88"/>
      <c r="D324" s="89"/>
      <c r="E324" s="90"/>
      <c r="F324" s="272"/>
      <c r="G324" s="46"/>
      <c r="H324" s="102" t="s">
        <v>633</v>
      </c>
      <c r="I324" s="88" t="s">
        <v>669</v>
      </c>
      <c r="J324" s="89" t="s">
        <v>2641</v>
      </c>
      <c r="K324" s="90" t="s">
        <v>631</v>
      </c>
      <c r="L324" s="268" t="s">
        <v>3584</v>
      </c>
      <c r="M324" s="478"/>
    </row>
    <row r="325" spans="2:13" s="3" customFormat="1" ht="12.75" thickBot="1">
      <c r="B325" s="99"/>
      <c r="C325" s="93"/>
      <c r="D325" s="94"/>
      <c r="E325" s="95"/>
      <c r="F325" s="273"/>
      <c r="H325" s="104" t="s">
        <v>634</v>
      </c>
      <c r="I325" s="93" t="s">
        <v>669</v>
      </c>
      <c r="J325" s="94" t="s">
        <v>1283</v>
      </c>
      <c r="K325" s="95" t="s">
        <v>631</v>
      </c>
      <c r="L325" s="269" t="s">
        <v>3585</v>
      </c>
      <c r="M325" s="478"/>
    </row>
    <row r="326" spans="2:13" s="3" customFormat="1" ht="12.75" hidden="1" thickBot="1">
      <c r="B326" s="63"/>
      <c r="C326" s="7"/>
      <c r="D326" s="8"/>
      <c r="E326" s="9"/>
      <c r="F326" s="274"/>
      <c r="H326" s="26" t="s">
        <v>635</v>
      </c>
      <c r="I326" s="7"/>
      <c r="J326" s="8"/>
      <c r="K326" s="9"/>
      <c r="L326" s="237"/>
    </row>
    <row r="327" spans="2:13" s="3" customFormat="1" ht="13.5" hidden="1" thickBot="1">
      <c r="B327" s="65"/>
      <c r="C327" s="66"/>
      <c r="D327" s="352"/>
      <c r="E327" s="68"/>
      <c r="F327" s="505"/>
      <c r="H327" s="28" t="s">
        <v>636</v>
      </c>
      <c r="I327" s="29"/>
      <c r="J327" s="81"/>
      <c r="K327" s="30"/>
      <c r="L327" s="238"/>
    </row>
    <row r="328" spans="2:13" s="3" customFormat="1" ht="13.5" hidden="1" thickBot="1">
      <c r="B328" s="350"/>
      <c r="C328" s="338"/>
      <c r="D328" s="339"/>
      <c r="E328" s="340"/>
      <c r="F328" s="504"/>
      <c r="H328" s="353"/>
      <c r="I328" s="338"/>
      <c r="J328" s="343"/>
      <c r="K328" s="340"/>
      <c r="L328" s="354"/>
    </row>
    <row r="329" spans="2:13" s="3" customFormat="1" ht="13.5" hidden="1" thickBot="1">
      <c r="B329" s="63"/>
      <c r="C329" s="7"/>
      <c r="D329" s="20"/>
      <c r="E329" s="9"/>
      <c r="F329" s="274"/>
      <c r="H329" s="26"/>
      <c r="I329" s="7"/>
      <c r="J329" s="8"/>
      <c r="K329" s="9"/>
      <c r="L329" s="237"/>
    </row>
    <row r="330" spans="2:13" s="3" customFormat="1" ht="14.25" hidden="1" thickTop="1" thickBot="1">
      <c r="B330" s="63"/>
      <c r="C330" s="7"/>
      <c r="D330" s="20"/>
      <c r="E330" s="9"/>
      <c r="F330" s="274"/>
      <c r="H330" s="48"/>
      <c r="I330" s="48"/>
      <c r="J330" s="48"/>
      <c r="K330" s="48"/>
      <c r="L330" s="48"/>
    </row>
    <row r="331" spans="2:13" s="3" customFormat="1" ht="21" hidden="1" thickBot="1">
      <c r="B331" s="63"/>
      <c r="C331" s="7"/>
      <c r="D331" s="20"/>
      <c r="E331" s="9"/>
      <c r="F331" s="274"/>
      <c r="G331" s="46"/>
      <c r="H331" s="193" t="s">
        <v>556</v>
      </c>
      <c r="I331" s="193"/>
      <c r="J331" s="193" t="s">
        <v>555</v>
      </c>
      <c r="K331" s="902" t="s">
        <v>558</v>
      </c>
      <c r="L331" s="902"/>
    </row>
    <row r="332" spans="2:13" s="3" customFormat="1" ht="14.25" hidden="1" thickTop="1" thickBot="1">
      <c r="B332" s="63"/>
      <c r="C332" s="7"/>
      <c r="D332" s="20"/>
      <c r="E332" s="9"/>
      <c r="F332" s="232"/>
      <c r="H332" s="924" t="s">
        <v>557</v>
      </c>
      <c r="I332" s="925"/>
      <c r="J332" s="45"/>
      <c r="K332" s="45"/>
      <c r="L332" s="45"/>
    </row>
    <row r="333" spans="2:13" s="3" customFormat="1" ht="16.5" hidden="1" thickTop="1" thickBot="1">
      <c r="B333" s="63"/>
      <c r="C333" s="7"/>
      <c r="D333" s="20"/>
      <c r="E333" s="9"/>
      <c r="F333" s="232"/>
      <c r="H333" s="926"/>
      <c r="I333" s="927"/>
      <c r="J333" s="32"/>
      <c r="K333" s="33" t="s">
        <v>647</v>
      </c>
      <c r="L333" s="34">
        <f>COUNTA(D323:D342)</f>
        <v>1</v>
      </c>
    </row>
    <row r="334" spans="2:13" s="3" customFormat="1" ht="13.5" hidden="1" thickBot="1">
      <c r="B334" s="63"/>
      <c r="C334" s="7"/>
      <c r="D334" s="20"/>
      <c r="E334" s="9"/>
      <c r="F334" s="232"/>
      <c r="H334" s="24" t="s">
        <v>628</v>
      </c>
      <c r="I334" s="23" t="s">
        <v>624</v>
      </c>
      <c r="J334" s="4" t="s">
        <v>625</v>
      </c>
      <c r="K334" s="4" t="s">
        <v>1588</v>
      </c>
      <c r="L334" s="25" t="s">
        <v>646</v>
      </c>
    </row>
    <row r="335" spans="2:13" s="3" customFormat="1" ht="13.5" hidden="1" thickBot="1">
      <c r="B335" s="63"/>
      <c r="C335" s="7"/>
      <c r="D335" s="20"/>
      <c r="E335" s="9"/>
      <c r="F335" s="232"/>
      <c r="H335" s="100"/>
      <c r="I335" s="83"/>
      <c r="J335" s="84"/>
      <c r="K335" s="85"/>
      <c r="L335" s="267"/>
    </row>
    <row r="336" spans="2:13" s="3" customFormat="1" ht="13.5" hidden="1" thickBot="1">
      <c r="B336" s="63"/>
      <c r="C336" s="7"/>
      <c r="D336" s="20"/>
      <c r="E336" s="9"/>
      <c r="F336" s="232"/>
      <c r="H336" s="102"/>
      <c r="I336" s="88"/>
      <c r="J336" s="89"/>
      <c r="K336" s="90"/>
      <c r="L336" s="268"/>
    </row>
    <row r="337" spans="2:12" s="3" customFormat="1" ht="13.5" hidden="1" thickBot="1">
      <c r="B337" s="63"/>
      <c r="C337" s="7"/>
      <c r="D337" s="21"/>
      <c r="E337" s="9"/>
      <c r="F337" s="232"/>
      <c r="H337" s="104"/>
      <c r="I337" s="93"/>
      <c r="J337" s="94"/>
      <c r="K337" s="95"/>
      <c r="L337" s="236"/>
    </row>
    <row r="338" spans="2:12" s="3" customFormat="1" ht="13.5" hidden="1" thickBot="1">
      <c r="B338" s="63"/>
      <c r="C338" s="7"/>
      <c r="D338" s="21"/>
      <c r="E338" s="9"/>
      <c r="F338" s="232"/>
      <c r="H338" s="26"/>
      <c r="I338" s="7"/>
      <c r="J338" s="8"/>
      <c r="K338" s="9"/>
      <c r="L338" s="237"/>
    </row>
    <row r="339" spans="2:12" s="3" customFormat="1" ht="13.5" hidden="1" thickBot="1">
      <c r="B339" s="63"/>
      <c r="C339" s="7"/>
      <c r="D339" s="21"/>
      <c r="E339" s="9"/>
      <c r="F339" s="232"/>
      <c r="H339" s="26"/>
      <c r="I339" s="7"/>
      <c r="J339" s="8"/>
      <c r="K339" s="9"/>
      <c r="L339" s="237"/>
    </row>
    <row r="340" spans="2:12" s="3" customFormat="1" ht="13.5" hidden="1" thickBot="1">
      <c r="B340" s="63"/>
      <c r="C340" s="7"/>
      <c r="D340" s="21"/>
      <c r="E340" s="9"/>
      <c r="F340" s="232"/>
      <c r="H340" s="26"/>
      <c r="I340" s="7"/>
      <c r="J340" s="8"/>
      <c r="K340" s="9"/>
      <c r="L340" s="237"/>
    </row>
    <row r="341" spans="2:12" s="3" customFormat="1" ht="13.5" hidden="1" thickBot="1">
      <c r="B341" s="63"/>
      <c r="C341" s="7"/>
      <c r="D341" s="21"/>
      <c r="E341" s="9"/>
      <c r="F341" s="232"/>
      <c r="H341" s="26"/>
      <c r="I341" s="7"/>
      <c r="J341" s="8"/>
      <c r="K341" s="9"/>
      <c r="L341" s="237"/>
    </row>
    <row r="342" spans="2:12" s="3" customFormat="1" ht="14.25" hidden="1" thickTop="1" thickBot="1">
      <c r="B342" s="65"/>
      <c r="C342" s="66"/>
      <c r="D342" s="67"/>
      <c r="E342" s="68"/>
      <c r="F342" s="233"/>
      <c r="H342" s="48"/>
      <c r="I342" s="48"/>
      <c r="J342" s="48"/>
      <c r="K342" s="48"/>
      <c r="L342" s="48"/>
    </row>
    <row r="343" spans="2:12" s="3" customFormat="1" ht="12.75" thickTop="1">
      <c r="B343" s="70"/>
      <c r="C343" s="70"/>
      <c r="D343" s="70"/>
      <c r="E343" s="70"/>
      <c r="F343" s="70"/>
      <c r="G343" s="478"/>
      <c r="H343" s="48"/>
      <c r="I343" s="48"/>
      <c r="J343" s="48"/>
      <c r="K343" s="48"/>
      <c r="L343" s="48"/>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B39:C40"/>
    <mergeCell ref="H39:I40"/>
    <mergeCell ref="A1:M1"/>
    <mergeCell ref="F4:G5"/>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H332:I333"/>
    <mergeCell ref="B269:C270"/>
    <mergeCell ref="H269:I270"/>
    <mergeCell ref="E293:F293"/>
    <mergeCell ref="K293:L293"/>
    <mergeCell ref="B294:C295"/>
    <mergeCell ref="H294:I295"/>
    <mergeCell ref="E319:F319"/>
    <mergeCell ref="K319:L319"/>
    <mergeCell ref="B320:C321"/>
    <mergeCell ref="H320:I321"/>
    <mergeCell ref="K331:L33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4"/>
  <sheetViews>
    <sheetView workbookViewId="0">
      <selection activeCell="L27" sqref="L27"/>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905" t="s">
        <v>3607</v>
      </c>
      <c r="B1" s="905"/>
      <c r="C1" s="905"/>
      <c r="D1" s="905"/>
      <c r="E1" s="905"/>
      <c r="F1" s="905"/>
      <c r="G1" s="905"/>
      <c r="H1" s="905"/>
      <c r="I1" s="905"/>
      <c r="J1" s="905"/>
      <c r="K1" s="905"/>
      <c r="L1" s="905"/>
      <c r="M1" s="905"/>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914">
        <v>41013</v>
      </c>
      <c r="G4" s="914"/>
      <c r="H4" s="38"/>
      <c r="I4" s="38"/>
      <c r="J4" s="934" t="s">
        <v>3626</v>
      </c>
      <c r="K4" s="934"/>
      <c r="L4" s="934"/>
      <c r="M4" s="35"/>
    </row>
    <row r="5" spans="1:19" ht="15">
      <c r="B5" s="190" t="s">
        <v>619</v>
      </c>
      <c r="C5" s="191"/>
      <c r="D5" s="191"/>
      <c r="E5" s="191"/>
      <c r="F5" s="914"/>
      <c r="G5" s="914"/>
      <c r="H5" s="35"/>
      <c r="I5" s="35"/>
      <c r="J5" s="35"/>
      <c r="K5" s="35"/>
      <c r="L5" s="35"/>
      <c r="M5" s="35"/>
    </row>
    <row r="6" spans="1:19">
      <c r="A6" s="191"/>
      <c r="B6" s="191"/>
      <c r="C6" s="191"/>
      <c r="D6" s="191"/>
      <c r="E6" s="191"/>
      <c r="F6" s="902">
        <f>SUM(F12,L12,F40,L40,F77,L77,F122,L122,F166,L166,F194,L194,F219,L219,F244,L244,F270,L270,F295,L295,F321,L321)</f>
        <v>267</v>
      </c>
      <c r="G6" s="902"/>
      <c r="H6" s="35"/>
      <c r="I6" s="35"/>
      <c r="J6" s="35"/>
      <c r="K6" s="35"/>
      <c r="L6" s="35"/>
      <c r="M6" s="35"/>
    </row>
    <row r="7" spans="1:19" ht="14.25">
      <c r="B7" s="192" t="s">
        <v>620</v>
      </c>
      <c r="C7" s="191"/>
      <c r="D7" s="191"/>
      <c r="E7" s="191"/>
      <c r="F7" s="902"/>
      <c r="G7" s="902"/>
      <c r="H7" s="35"/>
      <c r="I7" s="35"/>
      <c r="J7" s="191"/>
      <c r="K7" s="191"/>
      <c r="L7" s="191"/>
      <c r="M7" s="35"/>
    </row>
    <row r="8" spans="1:19" ht="6" customHeight="1">
      <c r="A8" s="191"/>
      <c r="B8" s="191"/>
      <c r="C8" s="191"/>
      <c r="D8" s="191"/>
      <c r="E8" s="191"/>
      <c r="F8" s="35"/>
      <c r="G8" s="35"/>
      <c r="H8" s="35"/>
      <c r="I8" s="35"/>
      <c r="J8" s="191"/>
      <c r="K8" s="191"/>
      <c r="L8" s="191"/>
      <c r="M8" s="35"/>
    </row>
    <row r="9" spans="1:19" ht="15">
      <c r="A9" s="190"/>
      <c r="B9" s="191"/>
      <c r="C9" s="191"/>
      <c r="D9" s="191"/>
      <c r="E9" s="191"/>
      <c r="F9" s="35"/>
      <c r="G9" s="35"/>
      <c r="H9" s="35"/>
      <c r="I9" s="35"/>
      <c r="J9" s="191"/>
      <c r="K9" s="191"/>
      <c r="L9" s="191"/>
      <c r="M9" s="35"/>
    </row>
    <row r="10" spans="1:19" ht="34.5" customHeight="1" thickBot="1">
      <c r="A10" s="191"/>
      <c r="B10" s="915" t="s">
        <v>911</v>
      </c>
      <c r="C10" s="915"/>
      <c r="D10" s="191"/>
      <c r="E10" s="193" t="s">
        <v>6</v>
      </c>
      <c r="F10" s="902" t="s">
        <v>908</v>
      </c>
      <c r="G10" s="902"/>
      <c r="H10" s="902"/>
      <c r="I10" s="902"/>
      <c r="J10" s="191"/>
      <c r="K10" s="893" t="s">
        <v>6</v>
      </c>
      <c r="L10" s="893"/>
      <c r="M10" s="35"/>
    </row>
    <row r="11" spans="1:19" ht="5.25" customHeight="1" thickTop="1" thickBot="1">
      <c r="A11" s="35"/>
      <c r="B11" s="920" t="s">
        <v>623</v>
      </c>
      <c r="C11" s="921"/>
      <c r="D11" s="43"/>
      <c r="E11" s="44"/>
      <c r="F11" s="44"/>
      <c r="G11" s="35"/>
      <c r="H11" s="924" t="s">
        <v>654</v>
      </c>
      <c r="I11" s="925"/>
      <c r="J11" s="45"/>
      <c r="K11" s="45"/>
      <c r="L11" s="45"/>
      <c r="M11" s="35"/>
    </row>
    <row r="12" spans="1:19" s="3" customFormat="1" ht="16.5" thickTop="1" thickBot="1">
      <c r="A12" s="46"/>
      <c r="B12" s="922"/>
      <c r="C12" s="923"/>
      <c r="D12" s="14"/>
      <c r="E12" s="12" t="s">
        <v>647</v>
      </c>
      <c r="F12" s="13">
        <f>COUNTA(D14:D36)</f>
        <v>18</v>
      </c>
      <c r="G12" s="46"/>
      <c r="H12" s="926"/>
      <c r="I12" s="927"/>
      <c r="J12" s="32"/>
      <c r="K12" s="33" t="s">
        <v>647</v>
      </c>
      <c r="L12" s="34">
        <f>COUNTA(J14:J36)</f>
        <v>18</v>
      </c>
      <c r="M12" s="46"/>
    </row>
    <row r="13" spans="1:19" s="3" customFormat="1">
      <c r="A13" s="46"/>
      <c r="B13" s="15" t="s">
        <v>628</v>
      </c>
      <c r="C13" s="16" t="s">
        <v>624</v>
      </c>
      <c r="D13" s="4" t="s">
        <v>625</v>
      </c>
      <c r="E13" s="4" t="s">
        <v>626</v>
      </c>
      <c r="F13" s="5" t="s">
        <v>646</v>
      </c>
      <c r="G13" s="46"/>
      <c r="H13" s="24" t="s">
        <v>628</v>
      </c>
      <c r="I13" s="23" t="s">
        <v>624</v>
      </c>
      <c r="J13" s="4" t="s">
        <v>625</v>
      </c>
      <c r="K13" s="4" t="s">
        <v>626</v>
      </c>
      <c r="L13" s="25" t="s">
        <v>646</v>
      </c>
      <c r="M13" s="46"/>
      <c r="S13" s="642"/>
    </row>
    <row r="14" spans="1:19" s="3" customFormat="1">
      <c r="A14" s="46"/>
      <c r="B14" s="82" t="s">
        <v>632</v>
      </c>
      <c r="C14" s="83" t="s">
        <v>3463</v>
      </c>
      <c r="D14" s="84" t="s">
        <v>3474</v>
      </c>
      <c r="E14" s="85" t="s">
        <v>631</v>
      </c>
      <c r="F14" s="263" t="s">
        <v>332</v>
      </c>
      <c r="G14" s="46"/>
      <c r="H14" s="100" t="s">
        <v>632</v>
      </c>
      <c r="I14" s="83" t="s">
        <v>793</v>
      </c>
      <c r="J14" s="84" t="s">
        <v>794</v>
      </c>
      <c r="K14" s="85" t="s">
        <v>631</v>
      </c>
      <c r="L14" s="267" t="s">
        <v>2825</v>
      </c>
      <c r="M14" s="46"/>
    </row>
    <row r="15" spans="1:19" s="3" customFormat="1">
      <c r="A15" s="46"/>
      <c r="B15" s="87" t="s">
        <v>633</v>
      </c>
      <c r="C15" s="88" t="s">
        <v>2644</v>
      </c>
      <c r="D15" s="89" t="s">
        <v>356</v>
      </c>
      <c r="E15" s="90" t="s">
        <v>802</v>
      </c>
      <c r="F15" s="264" t="s">
        <v>335</v>
      </c>
      <c r="G15" s="46"/>
      <c r="H15" s="102" t="s">
        <v>633</v>
      </c>
      <c r="I15" s="88" t="s">
        <v>798</v>
      </c>
      <c r="J15" s="89" t="s">
        <v>3056</v>
      </c>
      <c r="K15" s="90" t="s">
        <v>659</v>
      </c>
      <c r="L15" s="268" t="s">
        <v>2826</v>
      </c>
      <c r="M15" s="46"/>
    </row>
    <row r="16" spans="1:19" s="3" customFormat="1">
      <c r="A16" s="46"/>
      <c r="B16" s="92" t="s">
        <v>634</v>
      </c>
      <c r="C16" s="93" t="s">
        <v>830</v>
      </c>
      <c r="D16" s="94" t="s">
        <v>965</v>
      </c>
      <c r="E16" s="95" t="s">
        <v>631</v>
      </c>
      <c r="F16" s="265" t="s">
        <v>336</v>
      </c>
      <c r="G16" s="46"/>
      <c r="H16" s="104" t="s">
        <v>634</v>
      </c>
      <c r="I16" s="93" t="s">
        <v>731</v>
      </c>
      <c r="J16" s="94" t="s">
        <v>2412</v>
      </c>
      <c r="K16" s="95" t="s">
        <v>631</v>
      </c>
      <c r="L16" s="269" t="s">
        <v>14</v>
      </c>
      <c r="M16" s="46"/>
    </row>
    <row r="17" spans="1:13" s="3" customFormat="1">
      <c r="A17" s="46"/>
      <c r="B17" s="188" t="s">
        <v>635</v>
      </c>
      <c r="C17" s="7" t="s">
        <v>629</v>
      </c>
      <c r="D17" s="8" t="s">
        <v>3534</v>
      </c>
      <c r="E17" s="9" t="s">
        <v>2440</v>
      </c>
      <c r="F17" s="266" t="s">
        <v>338</v>
      </c>
      <c r="G17" s="46"/>
      <c r="H17" s="26" t="s">
        <v>635</v>
      </c>
      <c r="I17" s="7" t="s">
        <v>710</v>
      </c>
      <c r="J17" s="333" t="s">
        <v>803</v>
      </c>
      <c r="K17" s="9" t="s">
        <v>663</v>
      </c>
      <c r="L17" s="270" t="s">
        <v>341</v>
      </c>
      <c r="M17" s="46"/>
    </row>
    <row r="18" spans="1:13" s="3" customFormat="1">
      <c r="A18" s="46"/>
      <c r="B18" s="188" t="s">
        <v>636</v>
      </c>
      <c r="C18" s="7" t="s">
        <v>1308</v>
      </c>
      <c r="D18" s="8" t="s">
        <v>3469</v>
      </c>
      <c r="E18" s="9" t="s">
        <v>753</v>
      </c>
      <c r="F18" s="266" t="s">
        <v>12</v>
      </c>
      <c r="G18" s="46"/>
      <c r="H18" s="26" t="s">
        <v>636</v>
      </c>
      <c r="I18" s="7" t="s">
        <v>2959</v>
      </c>
      <c r="J18" s="333" t="s">
        <v>799</v>
      </c>
      <c r="K18" s="9" t="s">
        <v>631</v>
      </c>
      <c r="L18" s="270" t="s">
        <v>2800</v>
      </c>
      <c r="M18" s="46"/>
    </row>
    <row r="19" spans="1:13" s="3" customFormat="1">
      <c r="A19" s="46"/>
      <c r="B19" s="188" t="s">
        <v>637</v>
      </c>
      <c r="C19" s="7" t="s">
        <v>1377</v>
      </c>
      <c r="D19" s="8" t="s">
        <v>3608</v>
      </c>
      <c r="E19" s="9" t="s">
        <v>663</v>
      </c>
      <c r="F19" s="266" t="s">
        <v>3233</v>
      </c>
      <c r="G19" s="46"/>
      <c r="H19" s="26" t="s">
        <v>637</v>
      </c>
      <c r="I19" s="7" t="s">
        <v>673</v>
      </c>
      <c r="J19" s="333" t="s">
        <v>2509</v>
      </c>
      <c r="K19" s="9" t="s">
        <v>631</v>
      </c>
      <c r="L19" s="270" t="s">
        <v>343</v>
      </c>
      <c r="M19" s="46"/>
    </row>
    <row r="20" spans="1:13" s="3" customFormat="1">
      <c r="A20" s="46"/>
      <c r="B20" s="188" t="s">
        <v>638</v>
      </c>
      <c r="C20" s="7" t="s">
        <v>3609</v>
      </c>
      <c r="D20" s="8" t="s">
        <v>2382</v>
      </c>
      <c r="E20" s="9" t="s">
        <v>631</v>
      </c>
      <c r="F20" s="266" t="s">
        <v>3044</v>
      </c>
      <c r="G20" s="46"/>
      <c r="H20" s="26" t="s">
        <v>638</v>
      </c>
      <c r="I20" s="7" t="s">
        <v>1771</v>
      </c>
      <c r="J20" s="333" t="s">
        <v>3620</v>
      </c>
      <c r="K20" s="9" t="s">
        <v>931</v>
      </c>
      <c r="L20" s="270" t="s">
        <v>3452</v>
      </c>
      <c r="M20" s="46"/>
    </row>
    <row r="21" spans="1:13" s="3" customFormat="1">
      <c r="A21" s="46"/>
      <c r="B21" s="188" t="s">
        <v>639</v>
      </c>
      <c r="C21" s="7" t="s">
        <v>1104</v>
      </c>
      <c r="D21" s="8" t="s">
        <v>3470</v>
      </c>
      <c r="E21" s="9" t="s">
        <v>935</v>
      </c>
      <c r="F21" s="266" t="s">
        <v>3610</v>
      </c>
      <c r="G21" s="46"/>
      <c r="H21" s="26" t="s">
        <v>639</v>
      </c>
      <c r="I21" s="7" t="s">
        <v>1422</v>
      </c>
      <c r="J21" s="333" t="s">
        <v>813</v>
      </c>
      <c r="K21" s="9" t="s">
        <v>631</v>
      </c>
      <c r="L21" s="270" t="s">
        <v>3621</v>
      </c>
      <c r="M21" s="46"/>
    </row>
    <row r="22" spans="1:13" s="3" customFormat="1">
      <c r="A22" s="46"/>
      <c r="B22" s="188" t="s">
        <v>640</v>
      </c>
      <c r="C22" s="7" t="s">
        <v>1315</v>
      </c>
      <c r="D22" s="8" t="s">
        <v>3611</v>
      </c>
      <c r="E22" s="9" t="s">
        <v>631</v>
      </c>
      <c r="F22" s="266" t="s">
        <v>3036</v>
      </c>
      <c r="G22" s="46"/>
      <c r="H22" s="26" t="s">
        <v>640</v>
      </c>
      <c r="I22" s="7" t="s">
        <v>1147</v>
      </c>
      <c r="J22" s="333" t="s">
        <v>791</v>
      </c>
      <c r="K22" s="9" t="s">
        <v>663</v>
      </c>
      <c r="L22" s="270" t="s">
        <v>3039</v>
      </c>
      <c r="M22" s="46"/>
    </row>
    <row r="23" spans="1:13" s="3" customFormat="1">
      <c r="A23" s="46"/>
      <c r="B23" s="6" t="s">
        <v>641</v>
      </c>
      <c r="C23" s="7" t="s">
        <v>1308</v>
      </c>
      <c r="D23" s="8" t="s">
        <v>3612</v>
      </c>
      <c r="E23" s="9" t="s">
        <v>663</v>
      </c>
      <c r="F23" s="266" t="s">
        <v>3613</v>
      </c>
      <c r="G23" s="46"/>
      <c r="H23" s="26" t="s">
        <v>641</v>
      </c>
      <c r="I23" s="624" t="s">
        <v>818</v>
      </c>
      <c r="J23" s="625" t="s">
        <v>3622</v>
      </c>
      <c r="K23" s="626" t="s">
        <v>37</v>
      </c>
      <c r="L23" s="627"/>
      <c r="M23" s="46"/>
    </row>
    <row r="24" spans="1:13" s="3" customFormat="1">
      <c r="A24" s="46"/>
      <c r="B24" s="6" t="s">
        <v>642</v>
      </c>
      <c r="C24" s="7" t="s">
        <v>1309</v>
      </c>
      <c r="D24" s="8" t="s">
        <v>3068</v>
      </c>
      <c r="E24" s="9" t="s">
        <v>671</v>
      </c>
      <c r="F24" s="266" t="s">
        <v>343</v>
      </c>
      <c r="G24" s="46"/>
      <c r="H24" s="26" t="s">
        <v>642</v>
      </c>
      <c r="I24" s="624" t="s">
        <v>793</v>
      </c>
      <c r="J24" s="625" t="s">
        <v>1513</v>
      </c>
      <c r="K24" s="626" t="s">
        <v>631</v>
      </c>
      <c r="L24" s="627"/>
      <c r="M24" s="46"/>
    </row>
    <row r="25" spans="1:13" s="3" customFormat="1">
      <c r="A25" s="46"/>
      <c r="B25" s="6" t="s">
        <v>643</v>
      </c>
      <c r="C25" s="7" t="s">
        <v>3614</v>
      </c>
      <c r="D25" s="8" t="s">
        <v>3615</v>
      </c>
      <c r="E25" s="9" t="s">
        <v>753</v>
      </c>
      <c r="F25" s="266" t="s">
        <v>3037</v>
      </c>
      <c r="G25" s="46"/>
      <c r="H25" s="26" t="s">
        <v>643</v>
      </c>
      <c r="I25" s="624" t="s">
        <v>710</v>
      </c>
      <c r="J25" s="625" t="s">
        <v>3623</v>
      </c>
      <c r="K25" s="626" t="s">
        <v>942</v>
      </c>
      <c r="L25" s="627"/>
      <c r="M25" s="46"/>
    </row>
    <row r="26" spans="1:13" s="3" customFormat="1">
      <c r="A26" s="46"/>
      <c r="B26" s="6" t="s">
        <v>644</v>
      </c>
      <c r="C26" s="7" t="s">
        <v>2326</v>
      </c>
      <c r="D26" s="8" t="s">
        <v>3616</v>
      </c>
      <c r="E26" s="9" t="s">
        <v>631</v>
      </c>
      <c r="F26" s="266" t="s">
        <v>3617</v>
      </c>
      <c r="G26" s="46"/>
      <c r="H26" s="26" t="s">
        <v>644</v>
      </c>
      <c r="I26" s="624" t="s">
        <v>2065</v>
      </c>
      <c r="J26" s="625" t="s">
        <v>3624</v>
      </c>
      <c r="K26" s="626" t="s">
        <v>631</v>
      </c>
      <c r="L26" s="627"/>
      <c r="M26" s="46"/>
    </row>
    <row r="27" spans="1:13" s="3" customFormat="1">
      <c r="A27" s="46"/>
      <c r="B27" s="6" t="s">
        <v>645</v>
      </c>
      <c r="C27" s="7" t="s">
        <v>655</v>
      </c>
      <c r="D27" s="8" t="s">
        <v>1478</v>
      </c>
      <c r="E27" s="9" t="s">
        <v>631</v>
      </c>
      <c r="F27" s="266" t="s">
        <v>3587</v>
      </c>
      <c r="G27" s="46"/>
      <c r="H27" s="26" t="s">
        <v>645</v>
      </c>
      <c r="I27" s="624" t="s">
        <v>710</v>
      </c>
      <c r="J27" s="625" t="s">
        <v>3624</v>
      </c>
      <c r="K27" s="626" t="s">
        <v>631</v>
      </c>
      <c r="L27" s="627"/>
      <c r="M27" s="46"/>
    </row>
    <row r="28" spans="1:13" s="3" customFormat="1">
      <c r="A28" s="46"/>
      <c r="B28" s="6" t="s">
        <v>648</v>
      </c>
      <c r="C28" s="7" t="s">
        <v>830</v>
      </c>
      <c r="D28" s="8" t="s">
        <v>3618</v>
      </c>
      <c r="E28" s="9" t="s">
        <v>631</v>
      </c>
      <c r="F28" s="266" t="s">
        <v>3619</v>
      </c>
      <c r="G28" s="46"/>
      <c r="H28" s="26" t="s">
        <v>648</v>
      </c>
      <c r="I28" s="624" t="s">
        <v>798</v>
      </c>
      <c r="J28" s="625" t="s">
        <v>1120</v>
      </c>
      <c r="K28" s="626" t="s">
        <v>631</v>
      </c>
      <c r="L28" s="627"/>
      <c r="M28" s="46"/>
    </row>
    <row r="29" spans="1:13" s="3" customFormat="1">
      <c r="A29" s="46"/>
      <c r="B29" s="6" t="s">
        <v>649</v>
      </c>
      <c r="C29" s="624" t="s">
        <v>1101</v>
      </c>
      <c r="D29" s="629" t="s">
        <v>3627</v>
      </c>
      <c r="E29" s="626" t="s">
        <v>631</v>
      </c>
      <c r="F29" s="628"/>
      <c r="G29" s="46"/>
      <c r="H29" s="26" t="s">
        <v>649</v>
      </c>
      <c r="I29" s="624" t="s">
        <v>1116</v>
      </c>
      <c r="J29" s="625" t="s">
        <v>990</v>
      </c>
      <c r="K29" s="626" t="s">
        <v>802</v>
      </c>
      <c r="L29" s="627"/>
      <c r="M29" s="46"/>
    </row>
    <row r="30" spans="1:13" s="3" customFormat="1">
      <c r="A30" s="46"/>
      <c r="B30" s="6" t="s">
        <v>650</v>
      </c>
      <c r="C30" s="624" t="s">
        <v>1104</v>
      </c>
      <c r="D30" s="629" t="s">
        <v>1339</v>
      </c>
      <c r="E30" s="626" t="s">
        <v>631</v>
      </c>
      <c r="F30" s="628"/>
      <c r="G30" s="46"/>
      <c r="H30" s="26" t="s">
        <v>650</v>
      </c>
      <c r="I30" s="624" t="s">
        <v>984</v>
      </c>
      <c r="J30" s="625" t="s">
        <v>3625</v>
      </c>
      <c r="K30" s="626" t="s">
        <v>631</v>
      </c>
      <c r="L30" s="630" t="s">
        <v>3628</v>
      </c>
      <c r="M30" s="46"/>
    </row>
    <row r="31" spans="1:13" s="3" customFormat="1" ht="12.75" thickBot="1">
      <c r="A31" s="46"/>
      <c r="B31" s="6" t="s">
        <v>651</v>
      </c>
      <c r="C31" s="624" t="s">
        <v>3473</v>
      </c>
      <c r="D31" s="629" t="s">
        <v>1709</v>
      </c>
      <c r="E31" s="626" t="s">
        <v>631</v>
      </c>
      <c r="F31" s="628"/>
      <c r="G31" s="46"/>
      <c r="H31" s="26" t="s">
        <v>651</v>
      </c>
      <c r="I31" s="624" t="s">
        <v>1147</v>
      </c>
      <c r="J31" s="625" t="s">
        <v>3481</v>
      </c>
      <c r="K31" s="626" t="s">
        <v>679</v>
      </c>
      <c r="L31" s="627"/>
      <c r="M31" s="46"/>
    </row>
    <row r="32" spans="1:13" s="3" customFormat="1" hidden="1">
      <c r="A32" s="46"/>
      <c r="B32" s="6" t="s">
        <v>652</v>
      </c>
      <c r="C32" s="7"/>
      <c r="D32" s="8"/>
      <c r="E32" s="9"/>
      <c r="F32" s="266"/>
      <c r="G32" s="46"/>
      <c r="H32" s="26" t="s">
        <v>652</v>
      </c>
      <c r="I32" s="7"/>
      <c r="J32" s="333"/>
      <c r="K32" s="9"/>
      <c r="L32" s="270"/>
      <c r="M32" s="46"/>
    </row>
    <row r="33" spans="1:13" s="3" customFormat="1" hidden="1">
      <c r="A33" s="46"/>
      <c r="B33" s="6" t="s">
        <v>653</v>
      </c>
      <c r="C33" s="7"/>
      <c r="D33" s="8"/>
      <c r="E33" s="9"/>
      <c r="F33" s="266"/>
      <c r="G33" s="46"/>
      <c r="H33" s="26" t="s">
        <v>653</v>
      </c>
      <c r="I33" s="7"/>
      <c r="J33" s="333"/>
      <c r="K33" s="9"/>
      <c r="L33" s="270"/>
      <c r="M33" s="46"/>
    </row>
    <row r="34" spans="1:13" s="3" customFormat="1" ht="12.75" hidden="1">
      <c r="A34" s="46"/>
      <c r="B34" s="6" t="s">
        <v>901</v>
      </c>
      <c r="C34" s="7"/>
      <c r="D34" s="402"/>
      <c r="E34" s="9"/>
      <c r="F34" s="266"/>
      <c r="G34" s="46"/>
      <c r="H34" s="26"/>
      <c r="I34" s="7"/>
      <c r="J34" s="333"/>
      <c r="K34" s="9"/>
      <c r="L34" s="270"/>
      <c r="M34" s="46"/>
    </row>
    <row r="35" spans="1:13" s="3" customFormat="1" ht="12.75" hidden="1">
      <c r="A35" s="46"/>
      <c r="B35" s="6" t="s">
        <v>902</v>
      </c>
      <c r="C35" s="7"/>
      <c r="D35" s="402"/>
      <c r="E35" s="9"/>
      <c r="F35" s="266"/>
      <c r="G35" s="46"/>
      <c r="H35" s="26"/>
      <c r="I35" s="7"/>
      <c r="J35" s="333"/>
      <c r="K35" s="9"/>
      <c r="L35" s="270"/>
      <c r="M35" s="46"/>
    </row>
    <row r="36" spans="1:13" s="3" customFormat="1" ht="13.5" hidden="1" thickBot="1">
      <c r="A36" s="46"/>
      <c r="B36" s="19" t="s">
        <v>903</v>
      </c>
      <c r="C36" s="10"/>
      <c r="D36" s="525"/>
      <c r="E36" s="11"/>
      <c r="F36" s="358"/>
      <c r="G36" s="46"/>
      <c r="H36" s="26"/>
      <c r="I36" s="29"/>
      <c r="J36" s="29"/>
      <c r="K36" s="30"/>
      <c r="L36" s="359"/>
      <c r="M36" s="46"/>
    </row>
    <row r="37" spans="1:13" s="3" customFormat="1" ht="12.75" thickTop="1">
      <c r="A37" s="46"/>
      <c r="B37" s="47"/>
      <c r="C37" s="47"/>
      <c r="D37" s="47"/>
      <c r="E37" s="47"/>
      <c r="F37" s="47"/>
      <c r="G37" s="46"/>
      <c r="H37" s="48"/>
      <c r="I37" s="48"/>
      <c r="J37" s="48"/>
      <c r="K37" s="48"/>
      <c r="L37" s="48"/>
      <c r="M37" s="46"/>
    </row>
    <row r="38" spans="1:13" ht="21" thickBot="1">
      <c r="A38" s="35"/>
      <c r="B38" s="915" t="s">
        <v>768</v>
      </c>
      <c r="C38" s="915"/>
      <c r="D38" s="191"/>
      <c r="E38" s="193" t="s">
        <v>627</v>
      </c>
      <c r="F38" s="902" t="s">
        <v>1647</v>
      </c>
      <c r="G38" s="902"/>
      <c r="H38" s="902"/>
      <c r="I38" s="902"/>
      <c r="J38" s="35"/>
      <c r="K38" s="893" t="s">
        <v>627</v>
      </c>
      <c r="L38" s="893"/>
      <c r="M38" s="35"/>
    </row>
    <row r="39" spans="1:13" ht="13.5" thickTop="1" thickBot="1">
      <c r="A39" s="35"/>
      <c r="B39" s="920" t="s">
        <v>623</v>
      </c>
      <c r="C39" s="921"/>
      <c r="D39" s="43"/>
      <c r="E39" s="44"/>
      <c r="F39" s="44"/>
      <c r="G39" s="35"/>
      <c r="H39" s="924" t="s">
        <v>654</v>
      </c>
      <c r="I39" s="925"/>
      <c r="J39" s="45"/>
      <c r="K39" s="45"/>
      <c r="L39" s="45"/>
      <c r="M39" s="35"/>
    </row>
    <row r="40" spans="1:13" s="3" customFormat="1" ht="16.5" thickTop="1" thickBot="1">
      <c r="A40" s="46"/>
      <c r="B40" s="922"/>
      <c r="C40" s="923"/>
      <c r="D40" s="14"/>
      <c r="E40" s="12" t="s">
        <v>647</v>
      </c>
      <c r="F40" s="13">
        <f>COUNTA(D42:D73)</f>
        <v>18</v>
      </c>
      <c r="G40" s="46"/>
      <c r="H40" s="926"/>
      <c r="I40" s="927"/>
      <c r="J40" s="32"/>
      <c r="K40" s="33" t="s">
        <v>647</v>
      </c>
      <c r="L40" s="34">
        <f>COUNTA(J42:J73)</f>
        <v>19</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629</v>
      </c>
      <c r="D42" s="84" t="s">
        <v>1203</v>
      </c>
      <c r="E42" s="85" t="s">
        <v>671</v>
      </c>
      <c r="F42" s="263" t="s">
        <v>38</v>
      </c>
      <c r="G42" s="46"/>
      <c r="H42" s="100" t="s">
        <v>632</v>
      </c>
      <c r="I42" s="83" t="s">
        <v>1116</v>
      </c>
      <c r="J42" s="84" t="s">
        <v>2641</v>
      </c>
      <c r="K42" s="85" t="s">
        <v>631</v>
      </c>
      <c r="L42" s="267" t="s">
        <v>3638</v>
      </c>
      <c r="M42" s="46"/>
    </row>
    <row r="43" spans="1:13" s="3" customFormat="1">
      <c r="A43" s="46"/>
      <c r="B43" s="87" t="s">
        <v>633</v>
      </c>
      <c r="C43" s="88" t="s">
        <v>1155</v>
      </c>
      <c r="D43" s="89" t="s">
        <v>977</v>
      </c>
      <c r="E43" s="90" t="s">
        <v>671</v>
      </c>
      <c r="F43" s="264" t="s">
        <v>366</v>
      </c>
      <c r="G43" s="46"/>
      <c r="H43" s="102" t="s">
        <v>633</v>
      </c>
      <c r="I43" s="88" t="s">
        <v>669</v>
      </c>
      <c r="J43" s="89" t="s">
        <v>1173</v>
      </c>
      <c r="K43" s="90" t="s">
        <v>931</v>
      </c>
      <c r="L43" s="268" t="s">
        <v>379</v>
      </c>
      <c r="M43" s="46"/>
    </row>
    <row r="44" spans="1:13" s="3" customFormat="1">
      <c r="A44" s="46"/>
      <c r="B44" s="92" t="s">
        <v>634</v>
      </c>
      <c r="C44" s="93" t="s">
        <v>1161</v>
      </c>
      <c r="D44" s="94" t="s">
        <v>3629</v>
      </c>
      <c r="E44" s="95" t="s">
        <v>753</v>
      </c>
      <c r="F44" s="265" t="s">
        <v>39</v>
      </c>
      <c r="G44" s="46"/>
      <c r="H44" s="104" t="s">
        <v>634</v>
      </c>
      <c r="I44" s="93" t="s">
        <v>707</v>
      </c>
      <c r="J44" s="94" t="s">
        <v>852</v>
      </c>
      <c r="K44" s="95" t="s">
        <v>671</v>
      </c>
      <c r="L44" s="269" t="s">
        <v>365</v>
      </c>
      <c r="M44" s="46"/>
    </row>
    <row r="45" spans="1:13" s="3" customFormat="1">
      <c r="A45" s="46"/>
      <c r="B45" s="6" t="s">
        <v>635</v>
      </c>
      <c r="C45" s="7" t="s">
        <v>3466</v>
      </c>
      <c r="D45" s="333" t="s">
        <v>3487</v>
      </c>
      <c r="E45" s="9" t="s">
        <v>753</v>
      </c>
      <c r="F45" s="266" t="s">
        <v>385</v>
      </c>
      <c r="G45" s="46"/>
      <c r="H45" s="26" t="s">
        <v>635</v>
      </c>
      <c r="I45" s="7" t="s">
        <v>2052</v>
      </c>
      <c r="J45" s="333" t="s">
        <v>1283</v>
      </c>
      <c r="K45" s="9" t="s">
        <v>753</v>
      </c>
      <c r="L45" s="270" t="s">
        <v>387</v>
      </c>
      <c r="M45" s="46"/>
    </row>
    <row r="46" spans="1:13" s="3" customFormat="1">
      <c r="A46" s="46"/>
      <c r="B46" s="6" t="s">
        <v>636</v>
      </c>
      <c r="C46" s="7" t="s">
        <v>3630</v>
      </c>
      <c r="D46" s="333" t="s">
        <v>977</v>
      </c>
      <c r="E46" s="9" t="s">
        <v>802</v>
      </c>
      <c r="F46" s="266" t="s">
        <v>352</v>
      </c>
      <c r="G46" s="46"/>
      <c r="H46" s="26" t="s">
        <v>636</v>
      </c>
      <c r="I46" s="7" t="s">
        <v>1079</v>
      </c>
      <c r="J46" s="333" t="s">
        <v>3481</v>
      </c>
      <c r="K46" s="9" t="s">
        <v>679</v>
      </c>
      <c r="L46" s="270" t="s">
        <v>352</v>
      </c>
      <c r="M46" s="46"/>
    </row>
    <row r="47" spans="1:13" s="3" customFormat="1">
      <c r="A47" s="46"/>
      <c r="B47" s="6" t="s">
        <v>637</v>
      </c>
      <c r="C47" s="7" t="s">
        <v>629</v>
      </c>
      <c r="D47" s="333" t="s">
        <v>2061</v>
      </c>
      <c r="E47" s="9" t="s">
        <v>663</v>
      </c>
      <c r="F47" s="266" t="s">
        <v>2391</v>
      </c>
      <c r="G47" s="46"/>
      <c r="H47" s="26" t="s">
        <v>637</v>
      </c>
      <c r="I47" s="7" t="s">
        <v>1123</v>
      </c>
      <c r="J47" s="333" t="s">
        <v>3501</v>
      </c>
      <c r="K47" s="9" t="s">
        <v>631</v>
      </c>
      <c r="L47" s="270" t="s">
        <v>354</v>
      </c>
      <c r="M47" s="46"/>
    </row>
    <row r="48" spans="1:13" s="3" customFormat="1">
      <c r="A48" s="46"/>
      <c r="B48" s="6" t="s">
        <v>638</v>
      </c>
      <c r="C48" s="7" t="s">
        <v>1169</v>
      </c>
      <c r="D48" s="333" t="s">
        <v>1207</v>
      </c>
      <c r="E48" s="9" t="s">
        <v>631</v>
      </c>
      <c r="F48" s="266" t="s">
        <v>2331</v>
      </c>
      <c r="G48" s="46"/>
      <c r="H48" s="26" t="s">
        <v>638</v>
      </c>
      <c r="I48" s="7" t="s">
        <v>818</v>
      </c>
      <c r="J48" s="333" t="s">
        <v>3502</v>
      </c>
      <c r="K48" s="9" t="s">
        <v>753</v>
      </c>
      <c r="L48" s="270" t="s">
        <v>2391</v>
      </c>
      <c r="M48" s="46"/>
    </row>
    <row r="49" spans="1:13" s="3" customFormat="1">
      <c r="A49" s="46"/>
      <c r="B49" s="6" t="s">
        <v>639</v>
      </c>
      <c r="C49" s="7" t="s">
        <v>1518</v>
      </c>
      <c r="D49" s="333" t="s">
        <v>3631</v>
      </c>
      <c r="E49" s="9" t="s">
        <v>753</v>
      </c>
      <c r="F49" s="266" t="s">
        <v>369</v>
      </c>
      <c r="G49" s="46"/>
      <c r="H49" s="26" t="s">
        <v>639</v>
      </c>
      <c r="I49" s="7" t="s">
        <v>798</v>
      </c>
      <c r="J49" s="333" t="s">
        <v>3503</v>
      </c>
      <c r="K49" s="9" t="s">
        <v>753</v>
      </c>
      <c r="L49" s="270" t="s">
        <v>2362</v>
      </c>
      <c r="M49" s="46"/>
    </row>
    <row r="50" spans="1:13" s="3" customFormat="1">
      <c r="A50" s="46"/>
      <c r="B50" s="6" t="s">
        <v>640</v>
      </c>
      <c r="C50" s="7" t="s">
        <v>3488</v>
      </c>
      <c r="D50" s="333" t="s">
        <v>3489</v>
      </c>
      <c r="E50" s="9" t="s">
        <v>753</v>
      </c>
      <c r="F50" s="266" t="s">
        <v>394</v>
      </c>
      <c r="G50" s="46"/>
      <c r="H50" s="26" t="s">
        <v>640</v>
      </c>
      <c r="I50" s="7" t="s">
        <v>3790</v>
      </c>
      <c r="J50" s="333" t="s">
        <v>3078</v>
      </c>
      <c r="K50" s="9" t="s">
        <v>663</v>
      </c>
      <c r="L50" s="270" t="s">
        <v>2395</v>
      </c>
      <c r="M50" s="46"/>
    </row>
    <row r="51" spans="1:13" s="3" customFormat="1">
      <c r="A51" s="46"/>
      <c r="B51" s="6" t="s">
        <v>641</v>
      </c>
      <c r="C51" s="7" t="s">
        <v>830</v>
      </c>
      <c r="D51" s="333" t="s">
        <v>3492</v>
      </c>
      <c r="E51" s="9" t="s">
        <v>631</v>
      </c>
      <c r="F51" s="266" t="s">
        <v>2395</v>
      </c>
      <c r="G51" s="46"/>
      <c r="H51" s="26" t="s">
        <v>641</v>
      </c>
      <c r="I51" s="7" t="s">
        <v>192</v>
      </c>
      <c r="J51" s="333" t="s">
        <v>1303</v>
      </c>
      <c r="K51" s="9" t="s">
        <v>631</v>
      </c>
      <c r="L51" s="270" t="s">
        <v>46</v>
      </c>
      <c r="M51" s="46"/>
    </row>
    <row r="52" spans="1:13" s="3" customFormat="1">
      <c r="A52" s="46"/>
      <c r="B52" s="6" t="s">
        <v>642</v>
      </c>
      <c r="C52" s="7" t="s">
        <v>349</v>
      </c>
      <c r="D52" s="333" t="s">
        <v>3632</v>
      </c>
      <c r="E52" s="9" t="s">
        <v>753</v>
      </c>
      <c r="F52" s="266" t="s">
        <v>370</v>
      </c>
      <c r="G52" s="46"/>
      <c r="H52" s="26" t="s">
        <v>642</v>
      </c>
      <c r="I52" s="7" t="s">
        <v>984</v>
      </c>
      <c r="J52" s="333" t="s">
        <v>792</v>
      </c>
      <c r="K52" s="9" t="s">
        <v>663</v>
      </c>
      <c r="L52" s="270" t="s">
        <v>372</v>
      </c>
      <c r="M52" s="46"/>
    </row>
    <row r="53" spans="1:13" s="3" customFormat="1">
      <c r="A53" s="46"/>
      <c r="B53" s="6" t="s">
        <v>643</v>
      </c>
      <c r="C53" s="7" t="s">
        <v>682</v>
      </c>
      <c r="D53" s="333" t="s">
        <v>1110</v>
      </c>
      <c r="E53" s="9" t="s">
        <v>631</v>
      </c>
      <c r="F53" s="266" t="s">
        <v>372</v>
      </c>
      <c r="G53" s="46"/>
      <c r="H53" s="26" t="s">
        <v>643</v>
      </c>
      <c r="I53" s="7" t="s">
        <v>192</v>
      </c>
      <c r="J53" s="333" t="s">
        <v>3635</v>
      </c>
      <c r="K53" s="9" t="s">
        <v>931</v>
      </c>
      <c r="L53" s="270" t="s">
        <v>3639</v>
      </c>
      <c r="M53" s="46"/>
    </row>
    <row r="54" spans="1:13" s="3" customFormat="1">
      <c r="A54" s="46"/>
      <c r="B54" s="6" t="s">
        <v>644</v>
      </c>
      <c r="C54" s="7" t="s">
        <v>1101</v>
      </c>
      <c r="D54" s="333" t="s">
        <v>3493</v>
      </c>
      <c r="E54" s="9" t="s">
        <v>753</v>
      </c>
      <c r="F54" s="266" t="s">
        <v>2398</v>
      </c>
      <c r="G54" s="46"/>
      <c r="H54" s="26" t="s">
        <v>644</v>
      </c>
      <c r="I54" s="7" t="s">
        <v>866</v>
      </c>
      <c r="J54" s="333" t="s">
        <v>3636</v>
      </c>
      <c r="K54" s="9" t="s">
        <v>753</v>
      </c>
      <c r="L54" s="270" t="s">
        <v>2397</v>
      </c>
      <c r="M54" s="46"/>
    </row>
    <row r="55" spans="1:13" s="3" customFormat="1">
      <c r="A55" s="46"/>
      <c r="B55" s="6" t="s">
        <v>645</v>
      </c>
      <c r="C55" s="7" t="s">
        <v>969</v>
      </c>
      <c r="D55" s="333" t="s">
        <v>1614</v>
      </c>
      <c r="E55" s="9" t="s">
        <v>753</v>
      </c>
      <c r="F55" s="266" t="s">
        <v>359</v>
      </c>
      <c r="G55" s="46"/>
      <c r="H55" s="26" t="s">
        <v>645</v>
      </c>
      <c r="I55" s="7" t="s">
        <v>2051</v>
      </c>
      <c r="J55" s="333" t="s">
        <v>23</v>
      </c>
      <c r="K55" s="9" t="s">
        <v>631</v>
      </c>
      <c r="L55" s="270" t="s">
        <v>361</v>
      </c>
      <c r="M55" s="46"/>
    </row>
    <row r="56" spans="1:13" s="3" customFormat="1">
      <c r="A56" s="46"/>
      <c r="B56" s="6" t="s">
        <v>648</v>
      </c>
      <c r="C56" s="7" t="s">
        <v>923</v>
      </c>
      <c r="D56" s="333" t="s">
        <v>3482</v>
      </c>
      <c r="E56" s="9" t="s">
        <v>753</v>
      </c>
      <c r="F56" s="266" t="s">
        <v>48</v>
      </c>
      <c r="G56" s="46"/>
      <c r="H56" s="26" t="s">
        <v>648</v>
      </c>
      <c r="I56" s="7" t="s">
        <v>593</v>
      </c>
      <c r="J56" s="333" t="s">
        <v>1513</v>
      </c>
      <c r="K56" s="9" t="s">
        <v>631</v>
      </c>
      <c r="L56" s="270" t="s">
        <v>2366</v>
      </c>
      <c r="M56" s="46"/>
    </row>
    <row r="57" spans="1:13" s="3" customFormat="1">
      <c r="A57" s="46"/>
      <c r="B57" s="6" t="s">
        <v>649</v>
      </c>
      <c r="C57" s="7" t="s">
        <v>923</v>
      </c>
      <c r="D57" s="333" t="s">
        <v>3633</v>
      </c>
      <c r="E57" s="9" t="s">
        <v>737</v>
      </c>
      <c r="F57" s="266" t="s">
        <v>2366</v>
      </c>
      <c r="G57" s="46"/>
      <c r="H57" s="26" t="s">
        <v>649</v>
      </c>
      <c r="I57" s="7" t="s">
        <v>818</v>
      </c>
      <c r="J57" s="333" t="s">
        <v>3254</v>
      </c>
      <c r="K57" s="9" t="s">
        <v>753</v>
      </c>
      <c r="L57" s="270" t="s">
        <v>362</v>
      </c>
      <c r="M57" s="46"/>
    </row>
    <row r="58" spans="1:13" s="3" customFormat="1">
      <c r="A58" s="46"/>
      <c r="B58" s="6" t="s">
        <v>650</v>
      </c>
      <c r="C58" s="7" t="s">
        <v>3634</v>
      </c>
      <c r="D58" s="333" t="s">
        <v>1207</v>
      </c>
      <c r="E58" s="9" t="s">
        <v>930</v>
      </c>
      <c r="F58" s="266" t="s">
        <v>1737</v>
      </c>
      <c r="G58" s="46"/>
      <c r="H58" s="26" t="s">
        <v>650</v>
      </c>
      <c r="I58" s="7" t="s">
        <v>844</v>
      </c>
      <c r="J58" s="333" t="s">
        <v>3637</v>
      </c>
      <c r="K58" s="9" t="s">
        <v>730</v>
      </c>
      <c r="L58" s="270" t="s">
        <v>399</v>
      </c>
      <c r="M58" s="46"/>
    </row>
    <row r="59" spans="1:13" s="3" customFormat="1">
      <c r="A59" s="46"/>
      <c r="B59" s="6" t="s">
        <v>651</v>
      </c>
      <c r="C59" s="7" t="s">
        <v>1407</v>
      </c>
      <c r="D59" s="333" t="s">
        <v>2061</v>
      </c>
      <c r="E59" s="9" t="s">
        <v>631</v>
      </c>
      <c r="F59" s="266" t="s">
        <v>1732</v>
      </c>
      <c r="G59" s="46"/>
      <c r="H59" s="26" t="s">
        <v>651</v>
      </c>
      <c r="I59" s="7" t="s">
        <v>3641</v>
      </c>
      <c r="J59" s="333" t="s">
        <v>3640</v>
      </c>
      <c r="K59" s="9" t="s">
        <v>2750</v>
      </c>
      <c r="L59" s="270" t="s">
        <v>2647</v>
      </c>
      <c r="M59" s="46"/>
    </row>
    <row r="60" spans="1:13" s="3" customFormat="1" ht="12.75" thickBot="1">
      <c r="A60" s="46"/>
      <c r="B60" s="6"/>
      <c r="C60" s="7"/>
      <c r="D60" s="333"/>
      <c r="E60" s="9"/>
      <c r="F60" s="266"/>
      <c r="G60" s="46"/>
      <c r="H60" s="26" t="s">
        <v>652</v>
      </c>
      <c r="I60" s="7" t="s">
        <v>984</v>
      </c>
      <c r="J60" s="333" t="s">
        <v>3637</v>
      </c>
      <c r="K60" s="9" t="s">
        <v>730</v>
      </c>
      <c r="L60" s="270" t="s">
        <v>401</v>
      </c>
      <c r="M60" s="46"/>
    </row>
    <row r="61" spans="1:13" s="3" customFormat="1" hidden="1">
      <c r="A61" s="46"/>
      <c r="B61" s="6" t="s">
        <v>653</v>
      </c>
      <c r="C61" s="7"/>
      <c r="D61" s="333"/>
      <c r="E61" s="9"/>
      <c r="F61" s="226"/>
      <c r="G61" s="46"/>
      <c r="H61" s="26" t="s">
        <v>653</v>
      </c>
      <c r="I61" s="7"/>
      <c r="J61" s="333"/>
      <c r="K61" s="9"/>
      <c r="L61" s="237"/>
      <c r="M61" s="46"/>
    </row>
    <row r="62" spans="1:13" s="3" customFormat="1" hidden="1">
      <c r="A62" s="46"/>
      <c r="B62" s="6" t="s">
        <v>901</v>
      </c>
      <c r="C62" s="7"/>
      <c r="D62" s="333"/>
      <c r="E62" s="9"/>
      <c r="F62" s="226"/>
      <c r="G62" s="46"/>
      <c r="H62" s="26" t="s">
        <v>901</v>
      </c>
      <c r="I62" s="7"/>
      <c r="J62" s="333"/>
      <c r="K62" s="9"/>
      <c r="L62" s="237"/>
      <c r="M62" s="46"/>
    </row>
    <row r="63" spans="1:13" s="3" customFormat="1" hidden="1">
      <c r="A63" s="46"/>
      <c r="B63" s="6" t="s">
        <v>902</v>
      </c>
      <c r="C63" s="7"/>
      <c r="D63" s="333"/>
      <c r="E63" s="9"/>
      <c r="F63" s="226"/>
      <c r="G63" s="46"/>
      <c r="H63" s="26" t="s">
        <v>902</v>
      </c>
      <c r="I63" s="7"/>
      <c r="J63" s="333"/>
      <c r="K63" s="9"/>
      <c r="L63" s="237"/>
      <c r="M63" s="46"/>
    </row>
    <row r="64" spans="1:13" s="3" customFormat="1" hidden="1">
      <c r="A64" s="46"/>
      <c r="B64" s="6" t="s">
        <v>903</v>
      </c>
      <c r="C64" s="7"/>
      <c r="D64" s="333"/>
      <c r="E64" s="9"/>
      <c r="F64" s="226"/>
      <c r="G64" s="46"/>
      <c r="H64" s="26" t="s">
        <v>903</v>
      </c>
      <c r="I64" s="7"/>
      <c r="J64" s="333"/>
      <c r="K64" s="9"/>
      <c r="L64" s="237"/>
      <c r="M64" s="46"/>
    </row>
    <row r="65" spans="1:13" s="3" customFormat="1" hidden="1">
      <c r="A65" s="46"/>
      <c r="B65" s="6"/>
      <c r="C65" s="7"/>
      <c r="D65" s="333"/>
      <c r="E65" s="9"/>
      <c r="F65" s="226"/>
      <c r="G65" s="46"/>
      <c r="H65" s="26" t="s">
        <v>904</v>
      </c>
      <c r="I65" s="7"/>
      <c r="J65" s="333"/>
      <c r="K65" s="9"/>
      <c r="L65" s="237"/>
      <c r="M65" s="46"/>
    </row>
    <row r="66" spans="1:13" s="3" customFormat="1" hidden="1">
      <c r="A66" s="46"/>
      <c r="B66" s="6"/>
      <c r="C66" s="7"/>
      <c r="D66" s="8"/>
      <c r="E66" s="9"/>
      <c r="F66" s="226"/>
      <c r="G66" s="46"/>
      <c r="H66" s="26" t="s">
        <v>905</v>
      </c>
      <c r="I66" s="7"/>
      <c r="J66" s="333"/>
      <c r="K66" s="9"/>
      <c r="L66" s="237"/>
      <c r="M66" s="46"/>
    </row>
    <row r="67" spans="1:13" s="3" customFormat="1" hidden="1">
      <c r="A67" s="46"/>
      <c r="B67" s="6"/>
      <c r="C67" s="7"/>
      <c r="D67" s="8"/>
      <c r="E67" s="9"/>
      <c r="F67" s="226"/>
      <c r="G67" s="46"/>
      <c r="H67" s="26" t="s">
        <v>1126</v>
      </c>
      <c r="I67" s="7"/>
      <c r="J67" s="333"/>
      <c r="K67" s="9"/>
      <c r="L67" s="237"/>
      <c r="M67" s="46"/>
    </row>
    <row r="68" spans="1:13" s="3" customFormat="1" hidden="1">
      <c r="A68" s="46"/>
      <c r="B68" s="6"/>
      <c r="C68" s="7"/>
      <c r="D68" s="8"/>
      <c r="E68" s="9"/>
      <c r="F68" s="226"/>
      <c r="G68" s="46"/>
      <c r="H68" s="26" t="s">
        <v>1127</v>
      </c>
      <c r="I68" s="7"/>
      <c r="J68" s="333"/>
      <c r="K68" s="9"/>
      <c r="L68" s="237"/>
      <c r="M68" s="46"/>
    </row>
    <row r="69" spans="1:13" s="3" customFormat="1" hidden="1">
      <c r="A69" s="46"/>
      <c r="B69" s="6"/>
      <c r="C69" s="7"/>
      <c r="D69" s="8"/>
      <c r="E69" s="9"/>
      <c r="F69" s="226"/>
      <c r="G69" s="46"/>
      <c r="H69" s="26" t="s">
        <v>1128</v>
      </c>
      <c r="I69" s="7"/>
      <c r="J69" s="333"/>
      <c r="K69" s="9"/>
      <c r="L69" s="237"/>
      <c r="M69" s="46"/>
    </row>
    <row r="70" spans="1:13" s="3" customFormat="1" hidden="1">
      <c r="A70" s="46"/>
      <c r="B70" s="6"/>
      <c r="C70" s="7"/>
      <c r="D70" s="8"/>
      <c r="E70" s="9"/>
      <c r="F70" s="226"/>
      <c r="G70" s="46"/>
      <c r="H70" s="26" t="s">
        <v>1129</v>
      </c>
      <c r="I70" s="7"/>
      <c r="J70" s="333"/>
      <c r="K70" s="9"/>
      <c r="L70" s="237"/>
      <c r="M70" s="46"/>
    </row>
    <row r="71" spans="1:13" s="3" customFormat="1" hidden="1">
      <c r="A71" s="46"/>
      <c r="B71" s="6"/>
      <c r="C71" s="7"/>
      <c r="D71" s="8"/>
      <c r="E71" s="9"/>
      <c r="F71" s="226"/>
      <c r="G71" s="46"/>
      <c r="H71" s="26" t="s">
        <v>1130</v>
      </c>
      <c r="I71" s="7"/>
      <c r="J71" s="333"/>
      <c r="K71" s="9"/>
      <c r="L71" s="237"/>
      <c r="M71" s="46"/>
    </row>
    <row r="72" spans="1:13" s="3" customFormat="1" ht="12.75" hidden="1" thickBot="1">
      <c r="A72" s="46"/>
      <c r="B72" s="6"/>
      <c r="C72" s="7"/>
      <c r="D72" s="8"/>
      <c r="E72" s="9"/>
      <c r="F72" s="226"/>
      <c r="G72" s="46"/>
      <c r="H72" s="26" t="s">
        <v>1131</v>
      </c>
      <c r="I72" s="7"/>
      <c r="J72" s="333"/>
      <c r="K72" s="9"/>
      <c r="L72" s="237"/>
      <c r="M72" s="46"/>
    </row>
    <row r="73" spans="1:13" s="3" customFormat="1" ht="12.75" hidden="1" thickBot="1">
      <c r="A73" s="46"/>
      <c r="B73" s="19"/>
      <c r="C73" s="10"/>
      <c r="D73" s="189"/>
      <c r="E73" s="11"/>
      <c r="F73" s="227"/>
      <c r="G73" s="46"/>
      <c r="H73" s="240"/>
      <c r="I73" s="52"/>
      <c r="J73" s="52"/>
      <c r="K73" s="54"/>
      <c r="L73" s="239"/>
      <c r="M73" s="46"/>
    </row>
    <row r="74" spans="1:13" s="3" customFormat="1" ht="12.75" thickTop="1">
      <c r="A74" s="215"/>
      <c r="B74" s="47"/>
      <c r="C74" s="47"/>
      <c r="D74" s="47"/>
      <c r="E74" s="47"/>
      <c r="F74" s="47"/>
      <c r="G74" s="215"/>
      <c r="H74" s="48"/>
      <c r="I74" s="48"/>
      <c r="J74" s="48"/>
      <c r="K74" s="48"/>
      <c r="L74" s="48"/>
      <c r="M74" s="215"/>
    </row>
    <row r="75" spans="1:13" ht="21" thickBot="1">
      <c r="A75" s="35"/>
      <c r="B75" s="893" t="s">
        <v>769</v>
      </c>
      <c r="C75" s="893"/>
      <c r="D75" s="35"/>
      <c r="E75" s="193" t="s">
        <v>627</v>
      </c>
      <c r="F75" s="902" t="s">
        <v>1648</v>
      </c>
      <c r="G75" s="902"/>
      <c r="H75" s="902"/>
      <c r="I75" s="902"/>
      <c r="J75" s="35"/>
      <c r="K75" s="893" t="s">
        <v>713</v>
      </c>
      <c r="L75" s="893"/>
      <c r="M75" s="35"/>
    </row>
    <row r="76" spans="1:13" ht="13.5" thickTop="1" thickBot="1">
      <c r="A76" s="35"/>
      <c r="B76" s="894" t="s">
        <v>623</v>
      </c>
      <c r="C76" s="895"/>
      <c r="D76" s="43"/>
      <c r="E76" s="44"/>
      <c r="F76" s="44"/>
      <c r="G76" s="35"/>
      <c r="H76" s="898" t="s">
        <v>654</v>
      </c>
      <c r="I76" s="899"/>
      <c r="J76" s="45"/>
      <c r="K76" s="45"/>
      <c r="L76" s="45"/>
      <c r="M76" s="35"/>
    </row>
    <row r="77" spans="1:13" s="3" customFormat="1" ht="16.5" thickTop="1" thickBot="1">
      <c r="A77" s="46"/>
      <c r="B77" s="896"/>
      <c r="C77" s="897"/>
      <c r="D77" s="14"/>
      <c r="E77" s="12" t="s">
        <v>647</v>
      </c>
      <c r="F77" s="13">
        <f>COUNTA(D79:D118)</f>
        <v>22</v>
      </c>
      <c r="G77" s="46"/>
      <c r="H77" s="900"/>
      <c r="I77" s="901"/>
      <c r="J77" s="32"/>
      <c r="K77" s="33" t="s">
        <v>647</v>
      </c>
      <c r="L77" s="34">
        <f>COUNTA(J79:J118)</f>
        <v>20</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1518</v>
      </c>
      <c r="D79" s="84" t="s">
        <v>3508</v>
      </c>
      <c r="E79" s="85" t="s">
        <v>753</v>
      </c>
      <c r="F79" s="263" t="s">
        <v>2068</v>
      </c>
      <c r="G79" s="46"/>
      <c r="H79" s="100" t="s">
        <v>632</v>
      </c>
      <c r="I79" s="83" t="s">
        <v>1153</v>
      </c>
      <c r="J79" s="84" t="s">
        <v>1173</v>
      </c>
      <c r="K79" s="85" t="s">
        <v>931</v>
      </c>
      <c r="L79" s="267" t="s">
        <v>1733</v>
      </c>
      <c r="M79" s="46"/>
    </row>
    <row r="80" spans="1:13" s="3" customFormat="1">
      <c r="A80" s="46"/>
      <c r="B80" s="87" t="s">
        <v>633</v>
      </c>
      <c r="C80" s="88" t="s">
        <v>682</v>
      </c>
      <c r="D80" s="89" t="s">
        <v>3515</v>
      </c>
      <c r="E80" s="90" t="s">
        <v>753</v>
      </c>
      <c r="F80" s="264" t="s">
        <v>378</v>
      </c>
      <c r="G80" s="46"/>
      <c r="H80" s="102" t="s">
        <v>633</v>
      </c>
      <c r="I80" s="88" t="s">
        <v>367</v>
      </c>
      <c r="J80" s="89" t="s">
        <v>3255</v>
      </c>
      <c r="K80" s="90" t="s">
        <v>753</v>
      </c>
      <c r="L80" s="268" t="s">
        <v>1734</v>
      </c>
      <c r="M80" s="46"/>
    </row>
    <row r="81" spans="1:13" s="3" customFormat="1">
      <c r="A81" s="46"/>
      <c r="B81" s="92" t="s">
        <v>634</v>
      </c>
      <c r="C81" s="93" t="s">
        <v>923</v>
      </c>
      <c r="D81" s="94" t="s">
        <v>922</v>
      </c>
      <c r="E81" s="95" t="s">
        <v>659</v>
      </c>
      <c r="F81" s="265" t="s">
        <v>59</v>
      </c>
      <c r="G81" s="46"/>
      <c r="H81" s="104" t="s">
        <v>634</v>
      </c>
      <c r="I81" s="93" t="s">
        <v>711</v>
      </c>
      <c r="J81" s="94" t="s">
        <v>1183</v>
      </c>
      <c r="K81" s="95" t="s">
        <v>932</v>
      </c>
      <c r="L81" s="269" t="s">
        <v>439</v>
      </c>
      <c r="M81" s="46"/>
    </row>
    <row r="82" spans="1:13" s="3" customFormat="1">
      <c r="A82" s="46"/>
      <c r="B82" s="6" t="s">
        <v>635</v>
      </c>
      <c r="C82" s="7" t="s">
        <v>3461</v>
      </c>
      <c r="D82" s="333" t="s">
        <v>3643</v>
      </c>
      <c r="E82" s="9" t="s">
        <v>753</v>
      </c>
      <c r="F82" s="266" t="s">
        <v>380</v>
      </c>
      <c r="G82" s="46"/>
      <c r="H82" s="26" t="s">
        <v>635</v>
      </c>
      <c r="I82" s="7" t="s">
        <v>669</v>
      </c>
      <c r="J82" s="8" t="s">
        <v>1152</v>
      </c>
      <c r="K82" s="9" t="s">
        <v>671</v>
      </c>
      <c r="L82" s="270" t="s">
        <v>401</v>
      </c>
      <c r="M82" s="46"/>
    </row>
    <row r="83" spans="1:13" s="3" customFormat="1">
      <c r="A83" s="46"/>
      <c r="B83" s="6" t="s">
        <v>636</v>
      </c>
      <c r="C83" s="7" t="s">
        <v>759</v>
      </c>
      <c r="D83" s="333" t="s">
        <v>977</v>
      </c>
      <c r="E83" s="9" t="s">
        <v>671</v>
      </c>
      <c r="F83" s="266" t="s">
        <v>2057</v>
      </c>
      <c r="G83" s="46"/>
      <c r="H83" s="26" t="s">
        <v>636</v>
      </c>
      <c r="I83" s="7" t="s">
        <v>1346</v>
      </c>
      <c r="J83" s="8" t="s">
        <v>2092</v>
      </c>
      <c r="K83" s="9" t="s">
        <v>932</v>
      </c>
      <c r="L83" s="270" t="s">
        <v>3651</v>
      </c>
      <c r="M83" s="46"/>
    </row>
    <row r="84" spans="1:13" s="3" customFormat="1">
      <c r="A84" s="46"/>
      <c r="B84" s="6" t="s">
        <v>637</v>
      </c>
      <c r="C84" s="7" t="s">
        <v>1407</v>
      </c>
      <c r="D84" s="333" t="s">
        <v>3238</v>
      </c>
      <c r="E84" s="9" t="s">
        <v>671</v>
      </c>
      <c r="F84" s="266" t="s">
        <v>38</v>
      </c>
      <c r="G84" s="46"/>
      <c r="H84" s="26" t="s">
        <v>637</v>
      </c>
      <c r="I84" s="7" t="s">
        <v>669</v>
      </c>
      <c r="J84" s="8" t="s">
        <v>803</v>
      </c>
      <c r="K84" s="9" t="s">
        <v>663</v>
      </c>
      <c r="L84" s="270" t="s">
        <v>55</v>
      </c>
      <c r="M84" s="46"/>
    </row>
    <row r="85" spans="1:13" s="3" customFormat="1">
      <c r="A85" s="46"/>
      <c r="B85" s="6" t="s">
        <v>638</v>
      </c>
      <c r="C85" s="7" t="s">
        <v>1493</v>
      </c>
      <c r="D85" s="333" t="s">
        <v>871</v>
      </c>
      <c r="E85" s="9" t="s">
        <v>931</v>
      </c>
      <c r="F85" s="266" t="s">
        <v>87</v>
      </c>
      <c r="G85" s="46"/>
      <c r="H85" s="26" t="s">
        <v>638</v>
      </c>
      <c r="I85" s="7" t="s">
        <v>1509</v>
      </c>
      <c r="J85" s="8" t="s">
        <v>118</v>
      </c>
      <c r="K85" s="9" t="s">
        <v>931</v>
      </c>
      <c r="L85" s="270" t="s">
        <v>2656</v>
      </c>
      <c r="M85" s="46"/>
    </row>
    <row r="86" spans="1:13" s="3" customFormat="1">
      <c r="A86" s="46"/>
      <c r="B86" s="6" t="s">
        <v>639</v>
      </c>
      <c r="C86" s="7" t="s">
        <v>755</v>
      </c>
      <c r="D86" s="333" t="s">
        <v>3644</v>
      </c>
      <c r="E86" s="9" t="s">
        <v>671</v>
      </c>
      <c r="F86" s="266" t="s">
        <v>381</v>
      </c>
      <c r="G86" s="46"/>
      <c r="H86" s="26" t="s">
        <v>639</v>
      </c>
      <c r="I86" s="7" t="s">
        <v>669</v>
      </c>
      <c r="J86" s="8" t="s">
        <v>795</v>
      </c>
      <c r="K86" s="9" t="s">
        <v>631</v>
      </c>
      <c r="L86" s="270" t="s">
        <v>442</v>
      </c>
      <c r="M86" s="46"/>
    </row>
    <row r="87" spans="1:13" s="3" customFormat="1">
      <c r="A87" s="46"/>
      <c r="B87" s="6" t="s">
        <v>640</v>
      </c>
      <c r="C87" s="7" t="s">
        <v>759</v>
      </c>
      <c r="D87" s="333" t="s">
        <v>3485</v>
      </c>
      <c r="E87" s="9" t="s">
        <v>753</v>
      </c>
      <c r="F87" s="266" t="s">
        <v>382</v>
      </c>
      <c r="G87" s="46"/>
      <c r="H87" s="26" t="s">
        <v>640</v>
      </c>
      <c r="I87" s="7" t="s">
        <v>1509</v>
      </c>
      <c r="J87" s="8" t="s">
        <v>874</v>
      </c>
      <c r="K87" s="9" t="s">
        <v>932</v>
      </c>
      <c r="L87" s="270" t="s">
        <v>445</v>
      </c>
      <c r="M87" s="46"/>
    </row>
    <row r="88" spans="1:13" s="3" customFormat="1">
      <c r="A88" s="46"/>
      <c r="B88" s="6" t="s">
        <v>641</v>
      </c>
      <c r="C88" s="7" t="s">
        <v>3518</v>
      </c>
      <c r="D88" s="333" t="s">
        <v>3244</v>
      </c>
      <c r="E88" s="9" t="s">
        <v>753</v>
      </c>
      <c r="F88" s="266" t="s">
        <v>39</v>
      </c>
      <c r="G88" s="46"/>
      <c r="H88" s="26" t="s">
        <v>641</v>
      </c>
      <c r="I88" s="7" t="s">
        <v>3652</v>
      </c>
      <c r="J88" s="8" t="s">
        <v>962</v>
      </c>
      <c r="K88" s="9" t="s">
        <v>659</v>
      </c>
      <c r="L88" s="270" t="s">
        <v>404</v>
      </c>
      <c r="M88" s="46"/>
    </row>
    <row r="89" spans="1:13" s="3" customFormat="1">
      <c r="A89" s="46"/>
      <c r="B89" s="6" t="s">
        <v>642</v>
      </c>
      <c r="C89" s="7" t="s">
        <v>757</v>
      </c>
      <c r="D89" s="333" t="s">
        <v>1038</v>
      </c>
      <c r="E89" s="9" t="s">
        <v>931</v>
      </c>
      <c r="F89" s="266" t="s">
        <v>385</v>
      </c>
      <c r="G89" s="46"/>
      <c r="H89" s="26" t="s">
        <v>642</v>
      </c>
      <c r="I89" s="7" t="s">
        <v>731</v>
      </c>
      <c r="J89" s="8" t="s">
        <v>3280</v>
      </c>
      <c r="K89" s="9" t="s">
        <v>935</v>
      </c>
      <c r="L89" s="270" t="s">
        <v>405</v>
      </c>
      <c r="M89" s="46"/>
    </row>
    <row r="90" spans="1:13" s="3" customFormat="1">
      <c r="A90" s="46"/>
      <c r="B90" s="6" t="s">
        <v>643</v>
      </c>
      <c r="C90" s="7" t="s">
        <v>692</v>
      </c>
      <c r="D90" s="333" t="s">
        <v>3645</v>
      </c>
      <c r="E90" s="9" t="s">
        <v>663</v>
      </c>
      <c r="F90" s="266" t="s">
        <v>3649</v>
      </c>
      <c r="G90" s="46"/>
      <c r="H90" s="26" t="s">
        <v>643</v>
      </c>
      <c r="I90" s="7" t="s">
        <v>1123</v>
      </c>
      <c r="J90" s="8" t="s">
        <v>3653</v>
      </c>
      <c r="K90" s="9" t="s">
        <v>753</v>
      </c>
      <c r="L90" s="270" t="s">
        <v>447</v>
      </c>
      <c r="M90" s="46"/>
    </row>
    <row r="91" spans="1:13" s="3" customFormat="1">
      <c r="A91" s="46"/>
      <c r="B91" s="6" t="s">
        <v>644</v>
      </c>
      <c r="C91" s="7" t="s">
        <v>1308</v>
      </c>
      <c r="D91" s="333" t="s">
        <v>3239</v>
      </c>
      <c r="E91" s="9" t="s">
        <v>753</v>
      </c>
      <c r="F91" s="266" t="s">
        <v>94</v>
      </c>
      <c r="G91" s="46"/>
      <c r="H91" s="26" t="s">
        <v>644</v>
      </c>
      <c r="I91" s="7" t="s">
        <v>742</v>
      </c>
      <c r="J91" s="8" t="s">
        <v>797</v>
      </c>
      <c r="K91" s="9" t="s">
        <v>631</v>
      </c>
      <c r="L91" s="270" t="s">
        <v>468</v>
      </c>
      <c r="M91" s="46"/>
    </row>
    <row r="92" spans="1:13" s="3" customFormat="1">
      <c r="A92" s="46"/>
      <c r="B92" s="6" t="s">
        <v>645</v>
      </c>
      <c r="C92" s="7" t="s">
        <v>696</v>
      </c>
      <c r="D92" s="333" t="s">
        <v>3068</v>
      </c>
      <c r="E92" s="9" t="s">
        <v>671</v>
      </c>
      <c r="F92" s="266" t="s">
        <v>3650</v>
      </c>
      <c r="G92" s="46"/>
      <c r="H92" s="26" t="s">
        <v>645</v>
      </c>
      <c r="I92" s="7" t="s">
        <v>2637</v>
      </c>
      <c r="J92" s="8" t="s">
        <v>2638</v>
      </c>
      <c r="K92" s="9" t="s">
        <v>631</v>
      </c>
      <c r="L92" s="270" t="s">
        <v>3654</v>
      </c>
      <c r="M92" s="46"/>
    </row>
    <row r="93" spans="1:13" s="3" customFormat="1">
      <c r="A93" s="46"/>
      <c r="B93" s="6" t="s">
        <v>648</v>
      </c>
      <c r="C93" s="7" t="s">
        <v>2916</v>
      </c>
      <c r="D93" s="333" t="s">
        <v>994</v>
      </c>
      <c r="E93" s="9" t="s">
        <v>931</v>
      </c>
      <c r="F93" s="266" t="s">
        <v>352</v>
      </c>
      <c r="G93" s="46"/>
      <c r="H93" s="26" t="s">
        <v>648</v>
      </c>
      <c r="I93" s="7" t="s">
        <v>673</v>
      </c>
      <c r="J93" s="8" t="s">
        <v>3258</v>
      </c>
      <c r="K93" s="9" t="s">
        <v>753</v>
      </c>
      <c r="L93" s="270" t="s">
        <v>449</v>
      </c>
      <c r="M93" s="46"/>
    </row>
    <row r="94" spans="1:13" s="3" customFormat="1">
      <c r="A94" s="46"/>
      <c r="B94" s="6" t="s">
        <v>649</v>
      </c>
      <c r="C94" s="7" t="s">
        <v>3050</v>
      </c>
      <c r="D94" s="333" t="s">
        <v>3051</v>
      </c>
      <c r="E94" s="9" t="s">
        <v>631</v>
      </c>
      <c r="F94" s="266" t="s">
        <v>354</v>
      </c>
      <c r="G94" s="46"/>
      <c r="H94" s="26" t="s">
        <v>649</v>
      </c>
      <c r="I94" s="7" t="s">
        <v>1346</v>
      </c>
      <c r="J94" s="8" t="s">
        <v>1303</v>
      </c>
      <c r="K94" s="9" t="s">
        <v>631</v>
      </c>
      <c r="L94" s="270" t="s">
        <v>454</v>
      </c>
      <c r="M94" s="46"/>
    </row>
    <row r="95" spans="1:13" s="3" customFormat="1">
      <c r="A95" s="46"/>
      <c r="B95" s="6" t="s">
        <v>650</v>
      </c>
      <c r="C95" s="7" t="s">
        <v>1033</v>
      </c>
      <c r="D95" s="333" t="s">
        <v>3646</v>
      </c>
      <c r="E95" s="9" t="s">
        <v>933</v>
      </c>
      <c r="F95" s="266" t="s">
        <v>42</v>
      </c>
      <c r="G95" s="46"/>
      <c r="H95" s="26" t="s">
        <v>650</v>
      </c>
      <c r="I95" s="7" t="s">
        <v>707</v>
      </c>
      <c r="J95" s="8" t="s">
        <v>2639</v>
      </c>
      <c r="K95" s="9" t="s">
        <v>631</v>
      </c>
      <c r="L95" s="270" t="s">
        <v>460</v>
      </c>
      <c r="M95" s="46"/>
    </row>
    <row r="96" spans="1:13" s="3" customFormat="1">
      <c r="A96" s="46"/>
      <c r="B96" s="6" t="s">
        <v>651</v>
      </c>
      <c r="C96" s="7" t="s">
        <v>2326</v>
      </c>
      <c r="D96" s="333" t="s">
        <v>926</v>
      </c>
      <c r="E96" s="9" t="s">
        <v>631</v>
      </c>
      <c r="F96" s="266" t="s">
        <v>369</v>
      </c>
      <c r="G96" s="46"/>
      <c r="H96" s="26" t="s">
        <v>651</v>
      </c>
      <c r="I96" s="7" t="s">
        <v>849</v>
      </c>
      <c r="J96" s="8" t="s">
        <v>852</v>
      </c>
      <c r="K96" s="9" t="s">
        <v>671</v>
      </c>
      <c r="L96" s="270" t="s">
        <v>416</v>
      </c>
      <c r="M96" s="46"/>
    </row>
    <row r="97" spans="1:13" s="3" customFormat="1">
      <c r="A97" s="46"/>
      <c r="B97" s="6" t="s">
        <v>652</v>
      </c>
      <c r="C97" s="7" t="s">
        <v>1101</v>
      </c>
      <c r="D97" s="333" t="s">
        <v>3642</v>
      </c>
      <c r="E97" s="9" t="s">
        <v>802</v>
      </c>
      <c r="F97" s="266" t="s">
        <v>2362</v>
      </c>
      <c r="G97" s="46"/>
      <c r="H97" s="26" t="s">
        <v>652</v>
      </c>
      <c r="I97" s="7" t="s">
        <v>707</v>
      </c>
      <c r="J97" s="8" t="s">
        <v>1183</v>
      </c>
      <c r="K97" s="9" t="s">
        <v>932</v>
      </c>
      <c r="L97" s="270" t="s">
        <v>418</v>
      </c>
      <c r="M97" s="46"/>
    </row>
    <row r="98" spans="1:13" s="3" customFormat="1">
      <c r="A98" s="46"/>
      <c r="B98" s="6" t="s">
        <v>653</v>
      </c>
      <c r="C98" s="7" t="s">
        <v>1463</v>
      </c>
      <c r="D98" s="333" t="s">
        <v>3647</v>
      </c>
      <c r="E98" s="9" t="s">
        <v>933</v>
      </c>
      <c r="F98" s="266" t="s">
        <v>2397</v>
      </c>
      <c r="G98" s="46"/>
      <c r="H98" s="26" t="s">
        <v>653</v>
      </c>
      <c r="I98" s="7" t="s">
        <v>669</v>
      </c>
      <c r="J98" s="8" t="s">
        <v>791</v>
      </c>
      <c r="K98" s="9" t="s">
        <v>631</v>
      </c>
      <c r="L98" s="270" t="s">
        <v>2099</v>
      </c>
      <c r="M98" s="46"/>
    </row>
    <row r="99" spans="1:13" s="3" customFormat="1">
      <c r="A99" s="46"/>
      <c r="B99" s="6" t="s">
        <v>901</v>
      </c>
      <c r="C99" s="7" t="s">
        <v>3270</v>
      </c>
      <c r="D99" s="333" t="s">
        <v>1020</v>
      </c>
      <c r="E99" s="9" t="s">
        <v>931</v>
      </c>
      <c r="F99" s="266" t="s">
        <v>1736</v>
      </c>
      <c r="G99" s="46"/>
      <c r="H99" s="26"/>
      <c r="I99" s="7"/>
      <c r="J99" s="8"/>
      <c r="K99" s="9"/>
      <c r="L99" s="270"/>
      <c r="M99" s="46"/>
    </row>
    <row r="100" spans="1:13" s="3" customFormat="1" ht="12.75" thickBot="1">
      <c r="A100" s="46"/>
      <c r="B100" s="6" t="s">
        <v>902</v>
      </c>
      <c r="C100" s="7" t="s">
        <v>1033</v>
      </c>
      <c r="D100" s="333" t="s">
        <v>3648</v>
      </c>
      <c r="E100" s="9" t="s">
        <v>933</v>
      </c>
      <c r="F100" s="266" t="s">
        <v>54</v>
      </c>
      <c r="G100" s="46"/>
      <c r="H100" s="26"/>
      <c r="I100" s="7"/>
      <c r="J100" s="8"/>
      <c r="K100" s="9"/>
      <c r="L100" s="270"/>
      <c r="M100" s="46"/>
    </row>
    <row r="101" spans="1:13" s="3" customFormat="1" hidden="1">
      <c r="A101" s="46"/>
      <c r="B101" s="6" t="s">
        <v>903</v>
      </c>
      <c r="C101" s="7"/>
      <c r="D101" s="333"/>
      <c r="E101" s="9"/>
      <c r="F101" s="266"/>
      <c r="G101" s="46"/>
      <c r="H101" s="26" t="s">
        <v>903</v>
      </c>
      <c r="I101" s="7"/>
      <c r="J101" s="8"/>
      <c r="K101" s="9"/>
      <c r="L101" s="270"/>
      <c r="M101" s="46"/>
    </row>
    <row r="102" spans="1:13" s="3" customFormat="1" hidden="1">
      <c r="A102" s="46"/>
      <c r="B102" s="6" t="s">
        <v>904</v>
      </c>
      <c r="C102" s="7"/>
      <c r="D102" s="333"/>
      <c r="E102" s="9"/>
      <c r="F102" s="266"/>
      <c r="G102" s="46"/>
      <c r="H102" s="26" t="s">
        <v>904</v>
      </c>
      <c r="I102" s="7"/>
      <c r="J102" s="8"/>
      <c r="K102" s="9"/>
      <c r="L102" s="270"/>
      <c r="M102" s="46"/>
    </row>
    <row r="103" spans="1:13" s="3" customFormat="1" hidden="1">
      <c r="A103" s="46"/>
      <c r="B103" s="6" t="s">
        <v>905</v>
      </c>
      <c r="C103" s="7"/>
      <c r="D103" s="333"/>
      <c r="E103" s="9"/>
      <c r="F103" s="266"/>
      <c r="G103" s="46"/>
      <c r="H103" s="26"/>
      <c r="I103" s="7"/>
      <c r="J103" s="8"/>
      <c r="K103" s="9"/>
      <c r="L103" s="270"/>
      <c r="M103" s="46"/>
    </row>
    <row r="104" spans="1:13" s="3" customFormat="1" hidden="1">
      <c r="A104" s="46"/>
      <c r="B104" s="6" t="s">
        <v>1126</v>
      </c>
      <c r="C104" s="7"/>
      <c r="D104" s="333"/>
      <c r="E104" s="9"/>
      <c r="F104" s="266"/>
      <c r="G104" s="46"/>
      <c r="H104" s="26"/>
      <c r="I104" s="7"/>
      <c r="J104" s="8"/>
      <c r="K104" s="9"/>
      <c r="L104" s="270"/>
      <c r="M104" s="46"/>
    </row>
    <row r="105" spans="1:13" s="3" customFormat="1" hidden="1">
      <c r="A105" s="46"/>
      <c r="B105" s="6" t="s">
        <v>1127</v>
      </c>
      <c r="C105" s="7"/>
      <c r="D105" s="333"/>
      <c r="E105" s="9"/>
      <c r="F105" s="266"/>
      <c r="G105" s="46"/>
      <c r="H105" s="26"/>
      <c r="I105" s="7"/>
      <c r="J105" s="8"/>
      <c r="K105" s="9"/>
      <c r="L105" s="270"/>
      <c r="M105" s="46"/>
    </row>
    <row r="106" spans="1:13" s="3" customFormat="1" hidden="1">
      <c r="A106" s="46"/>
      <c r="B106" s="6" t="s">
        <v>1128</v>
      </c>
      <c r="C106" s="7"/>
      <c r="D106" s="333"/>
      <c r="E106" s="9"/>
      <c r="F106" s="266"/>
      <c r="G106" s="46"/>
      <c r="H106" s="26"/>
      <c r="I106" s="7"/>
      <c r="J106" s="8"/>
      <c r="K106" s="9"/>
      <c r="L106" s="270"/>
      <c r="M106" s="46"/>
    </row>
    <row r="107" spans="1:13" s="3" customFormat="1" hidden="1">
      <c r="A107" s="46"/>
      <c r="B107" s="6" t="s">
        <v>1129</v>
      </c>
      <c r="C107" s="7"/>
      <c r="D107" s="333"/>
      <c r="E107" s="9"/>
      <c r="F107" s="266"/>
      <c r="G107" s="46"/>
      <c r="H107" s="26"/>
      <c r="I107" s="7"/>
      <c r="J107" s="8"/>
      <c r="K107" s="9"/>
      <c r="L107" s="270"/>
      <c r="M107" s="46"/>
    </row>
    <row r="108" spans="1:13" s="3" customFormat="1" hidden="1">
      <c r="A108" s="46"/>
      <c r="B108" s="6" t="s">
        <v>1130</v>
      </c>
      <c r="C108" s="7"/>
      <c r="D108" s="333"/>
      <c r="E108" s="9"/>
      <c r="F108" s="266"/>
      <c r="G108" s="46"/>
      <c r="H108" s="26"/>
      <c r="I108" s="7"/>
      <c r="J108" s="8"/>
      <c r="K108" s="9"/>
      <c r="L108" s="270"/>
      <c r="M108" s="46"/>
    </row>
    <row r="109" spans="1:13" s="3" customFormat="1" ht="12.75" hidden="1" thickBot="1">
      <c r="A109" s="46"/>
      <c r="B109" s="6" t="s">
        <v>1131</v>
      </c>
      <c r="C109" s="7"/>
      <c r="D109" s="333"/>
      <c r="E109" s="9"/>
      <c r="F109" s="266"/>
      <c r="G109" s="46"/>
      <c r="H109" s="26"/>
      <c r="I109" s="7"/>
      <c r="J109" s="8"/>
      <c r="K109" s="9"/>
      <c r="L109" s="270"/>
      <c r="M109" s="46"/>
    </row>
    <row r="110" spans="1:13" s="3" customFormat="1" ht="12.75" hidden="1" thickBot="1">
      <c r="A110" s="46"/>
      <c r="B110" s="6"/>
      <c r="C110" s="7"/>
      <c r="D110" s="8"/>
      <c r="E110" s="9"/>
      <c r="F110" s="266"/>
      <c r="G110" s="46"/>
      <c r="H110" s="26"/>
      <c r="I110" s="7"/>
      <c r="J110" s="8"/>
      <c r="K110" s="9"/>
      <c r="L110" s="270"/>
      <c r="M110" s="46"/>
    </row>
    <row r="111" spans="1:13" s="3" customFormat="1" ht="12.75" hidden="1" thickBot="1">
      <c r="A111" s="46"/>
      <c r="B111" s="6"/>
      <c r="C111" s="7"/>
      <c r="D111" s="8"/>
      <c r="E111" s="9"/>
      <c r="F111" s="266"/>
      <c r="G111" s="46"/>
      <c r="H111" s="26"/>
      <c r="I111" s="7"/>
      <c r="J111" s="8"/>
      <c r="K111" s="9"/>
      <c r="L111" s="270"/>
      <c r="M111" s="46"/>
    </row>
    <row r="112" spans="1:13" s="3" customFormat="1" ht="12.75" hidden="1" thickBot="1">
      <c r="A112" s="46"/>
      <c r="B112" s="6"/>
      <c r="C112" s="7"/>
      <c r="D112" s="8"/>
      <c r="E112" s="9"/>
      <c r="F112" s="266"/>
      <c r="G112" s="46"/>
      <c r="H112" s="26"/>
      <c r="I112" s="7"/>
      <c r="J112" s="8"/>
      <c r="K112" s="9"/>
      <c r="L112" s="270"/>
      <c r="M112" s="46"/>
    </row>
    <row r="113" spans="1:13" s="3" customFormat="1" ht="12.75" hidden="1" thickBot="1">
      <c r="A113" s="46"/>
      <c r="B113" s="6"/>
      <c r="C113" s="7"/>
      <c r="D113" s="8"/>
      <c r="E113" s="9"/>
      <c r="F113" s="266"/>
      <c r="G113" s="46"/>
      <c r="H113" s="26"/>
      <c r="I113" s="7"/>
      <c r="J113" s="333"/>
      <c r="K113" s="9"/>
      <c r="L113" s="270"/>
      <c r="M113" s="46"/>
    </row>
    <row r="114" spans="1:13" s="3" customFormat="1" ht="12.75" hidden="1" thickBot="1">
      <c r="A114" s="46"/>
      <c r="B114" s="6"/>
      <c r="C114" s="7"/>
      <c r="D114" s="8"/>
      <c r="E114" s="9"/>
      <c r="F114" s="266"/>
      <c r="G114" s="46"/>
      <c r="H114" s="26"/>
      <c r="I114" s="7"/>
      <c r="J114" s="333"/>
      <c r="K114" s="9"/>
      <c r="L114" s="270"/>
      <c r="M114" s="46"/>
    </row>
    <row r="115" spans="1:13" s="3" customFormat="1" ht="12.75" hidden="1" thickBot="1">
      <c r="A115" s="46"/>
      <c r="B115" s="6"/>
      <c r="C115" s="7"/>
      <c r="D115" s="8"/>
      <c r="E115" s="9"/>
      <c r="F115" s="226"/>
      <c r="G115" s="46"/>
      <c r="H115" s="26"/>
      <c r="I115" s="7"/>
      <c r="J115" s="7"/>
      <c r="K115" s="9"/>
      <c r="L115" s="237"/>
      <c r="M115" s="46"/>
    </row>
    <row r="116" spans="1:13" s="3" customFormat="1" ht="12.75" hidden="1" thickBot="1">
      <c r="A116" s="46"/>
      <c r="B116" s="6"/>
      <c r="C116" s="7"/>
      <c r="D116" s="8"/>
      <c r="E116" s="9"/>
      <c r="F116" s="226"/>
      <c r="G116" s="46"/>
      <c r="H116" s="26"/>
      <c r="I116" s="7"/>
      <c r="J116" s="7"/>
      <c r="K116" s="9"/>
      <c r="L116" s="237"/>
      <c r="M116" s="46"/>
    </row>
    <row r="117" spans="1:13" s="3" customFormat="1" ht="12.75" hidden="1" thickBot="1">
      <c r="A117" s="46"/>
      <c r="B117" s="6"/>
      <c r="C117" s="7"/>
      <c r="D117" s="8"/>
      <c r="E117" s="9"/>
      <c r="F117" s="226"/>
      <c r="G117" s="46"/>
      <c r="H117" s="26"/>
      <c r="I117" s="7"/>
      <c r="J117" s="7"/>
      <c r="K117" s="9"/>
      <c r="L117" s="237"/>
      <c r="M117" s="46"/>
    </row>
    <row r="118" spans="1:13" s="3" customFormat="1" ht="13.5" hidden="1" thickBot="1">
      <c r="A118" s="46"/>
      <c r="B118" s="19"/>
      <c r="C118" s="10"/>
      <c r="D118" s="22"/>
      <c r="E118" s="11"/>
      <c r="F118" s="227"/>
      <c r="G118" s="46"/>
      <c r="H118" s="26"/>
      <c r="I118" s="29"/>
      <c r="J118" s="29"/>
      <c r="K118" s="30"/>
      <c r="L118" s="238"/>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893" t="s">
        <v>770</v>
      </c>
      <c r="C120" s="893"/>
      <c r="D120" s="35"/>
      <c r="E120" s="193" t="s">
        <v>713</v>
      </c>
      <c r="F120" s="902" t="s">
        <v>1649</v>
      </c>
      <c r="G120" s="902"/>
      <c r="H120" s="902"/>
      <c r="I120" s="902"/>
      <c r="J120" s="35"/>
      <c r="K120" s="893" t="s">
        <v>715</v>
      </c>
      <c r="L120" s="893"/>
      <c r="M120" s="35"/>
    </row>
    <row r="121" spans="1:13" ht="13.5" thickTop="1" thickBot="1">
      <c r="A121" s="35"/>
      <c r="B121" s="894" t="s">
        <v>623</v>
      </c>
      <c r="C121" s="895"/>
      <c r="D121" s="43"/>
      <c r="E121" s="44"/>
      <c r="F121" s="44"/>
      <c r="G121" s="35"/>
      <c r="H121" s="898" t="s">
        <v>654</v>
      </c>
      <c r="I121" s="899"/>
      <c r="J121" s="45"/>
      <c r="K121" s="45"/>
      <c r="L121" s="45"/>
      <c r="M121" s="35"/>
    </row>
    <row r="122" spans="1:13" s="3" customFormat="1" ht="16.5" thickTop="1" thickBot="1">
      <c r="A122" s="46"/>
      <c r="B122" s="896"/>
      <c r="C122" s="897"/>
      <c r="D122" s="14"/>
      <c r="E122" s="12" t="s">
        <v>647</v>
      </c>
      <c r="F122" s="13">
        <f>COUNTA(D124:D162)</f>
        <v>23</v>
      </c>
      <c r="G122" s="46"/>
      <c r="H122" s="900"/>
      <c r="I122" s="901"/>
      <c r="J122" s="32"/>
      <c r="K122" s="33" t="s">
        <v>647</v>
      </c>
      <c r="L122" s="34">
        <f>COUNTA(J124:J162)</f>
        <v>14</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349</v>
      </c>
      <c r="D124" s="84" t="s">
        <v>3264</v>
      </c>
      <c r="E124" s="85" t="s">
        <v>753</v>
      </c>
      <c r="F124" s="263" t="s">
        <v>1732</v>
      </c>
      <c r="G124" s="46"/>
      <c r="H124" s="100" t="s">
        <v>632</v>
      </c>
      <c r="I124" s="83" t="s">
        <v>1116</v>
      </c>
      <c r="J124" s="84" t="s">
        <v>3664</v>
      </c>
      <c r="K124" s="85" t="s">
        <v>663</v>
      </c>
      <c r="L124" s="267" t="s">
        <v>484</v>
      </c>
      <c r="M124" s="46"/>
    </row>
    <row r="125" spans="1:13" s="3" customFormat="1">
      <c r="A125" s="46"/>
      <c r="B125" s="87" t="s">
        <v>633</v>
      </c>
      <c r="C125" s="88" t="s">
        <v>689</v>
      </c>
      <c r="D125" s="89" t="s">
        <v>3069</v>
      </c>
      <c r="E125" s="90" t="s">
        <v>753</v>
      </c>
      <c r="F125" s="264" t="s">
        <v>374</v>
      </c>
      <c r="G125" s="46"/>
      <c r="H125" s="102" t="s">
        <v>633</v>
      </c>
      <c r="I125" s="88" t="s">
        <v>984</v>
      </c>
      <c r="J125" s="89" t="s">
        <v>792</v>
      </c>
      <c r="K125" s="90" t="s">
        <v>679</v>
      </c>
      <c r="L125" s="268" t="s">
        <v>491</v>
      </c>
      <c r="M125" s="46"/>
    </row>
    <row r="126" spans="1:13" s="3" customFormat="1">
      <c r="A126" s="46"/>
      <c r="B126" s="92" t="s">
        <v>634</v>
      </c>
      <c r="C126" s="93" t="s">
        <v>1104</v>
      </c>
      <c r="D126" s="94" t="s">
        <v>13</v>
      </c>
      <c r="E126" s="95" t="s">
        <v>753</v>
      </c>
      <c r="F126" s="265" t="s">
        <v>3655</v>
      </c>
      <c r="G126" s="46"/>
      <c r="H126" s="104" t="s">
        <v>634</v>
      </c>
      <c r="I126" s="93" t="s">
        <v>669</v>
      </c>
      <c r="J126" s="94" t="s">
        <v>2853</v>
      </c>
      <c r="K126" s="95" t="s">
        <v>753</v>
      </c>
      <c r="L126" s="269" t="s">
        <v>138</v>
      </c>
      <c r="M126" s="46"/>
    </row>
    <row r="127" spans="1:13" s="3" customFormat="1">
      <c r="A127" s="46"/>
      <c r="B127" s="6" t="s">
        <v>635</v>
      </c>
      <c r="C127" s="7" t="s">
        <v>1166</v>
      </c>
      <c r="D127" s="8" t="s">
        <v>1146</v>
      </c>
      <c r="E127" s="9" t="s">
        <v>931</v>
      </c>
      <c r="F127" s="266" t="s">
        <v>1735</v>
      </c>
      <c r="G127" s="46"/>
      <c r="H127" s="26" t="s">
        <v>635</v>
      </c>
      <c r="I127" s="7" t="s">
        <v>707</v>
      </c>
      <c r="J127" s="8" t="s">
        <v>168</v>
      </c>
      <c r="K127" s="9" t="s">
        <v>931</v>
      </c>
      <c r="L127" s="270" t="s">
        <v>2503</v>
      </c>
      <c r="M127" s="46"/>
    </row>
    <row r="128" spans="1:13" s="3" customFormat="1">
      <c r="A128" s="46"/>
      <c r="B128" s="6" t="s">
        <v>636</v>
      </c>
      <c r="C128" s="7" t="s">
        <v>1196</v>
      </c>
      <c r="D128" s="8" t="s">
        <v>3656</v>
      </c>
      <c r="E128" s="9" t="s">
        <v>933</v>
      </c>
      <c r="F128" s="266" t="s">
        <v>3278</v>
      </c>
      <c r="G128" s="46"/>
      <c r="H128" s="26" t="s">
        <v>636</v>
      </c>
      <c r="I128" s="7" t="s">
        <v>742</v>
      </c>
      <c r="J128" s="8" t="s">
        <v>2897</v>
      </c>
      <c r="K128" s="9" t="s">
        <v>753</v>
      </c>
      <c r="L128" s="270" t="s">
        <v>1776</v>
      </c>
      <c r="M128" s="46"/>
    </row>
    <row r="129" spans="1:13" s="3" customFormat="1">
      <c r="A129" s="46"/>
      <c r="B129" s="6" t="s">
        <v>637</v>
      </c>
      <c r="C129" s="7" t="s">
        <v>1260</v>
      </c>
      <c r="D129" s="8" t="s">
        <v>2453</v>
      </c>
      <c r="E129" s="9" t="s">
        <v>671</v>
      </c>
      <c r="F129" s="266" t="s">
        <v>2083</v>
      </c>
      <c r="G129" s="46"/>
      <c r="H129" s="26" t="s">
        <v>637</v>
      </c>
      <c r="I129" s="7" t="s">
        <v>1507</v>
      </c>
      <c r="J129" s="8" t="s">
        <v>1183</v>
      </c>
      <c r="K129" s="9" t="s">
        <v>931</v>
      </c>
      <c r="L129" s="270" t="s">
        <v>3665</v>
      </c>
      <c r="M129" s="46"/>
    </row>
    <row r="130" spans="1:13" s="3" customFormat="1">
      <c r="A130" s="46"/>
      <c r="B130" s="6" t="s">
        <v>638</v>
      </c>
      <c r="C130" s="7" t="s">
        <v>3510</v>
      </c>
      <c r="D130" s="8" t="s">
        <v>1578</v>
      </c>
      <c r="E130" s="9" t="s">
        <v>931</v>
      </c>
      <c r="F130" s="266" t="s">
        <v>55</v>
      </c>
      <c r="G130" s="46"/>
      <c r="H130" s="26" t="s">
        <v>638</v>
      </c>
      <c r="I130" s="7" t="s">
        <v>3666</v>
      </c>
      <c r="J130" s="8" t="s">
        <v>1570</v>
      </c>
      <c r="K130" s="9" t="s">
        <v>933</v>
      </c>
      <c r="L130" s="270" t="s">
        <v>224</v>
      </c>
      <c r="M130" s="46"/>
    </row>
    <row r="131" spans="1:13" s="3" customFormat="1">
      <c r="A131" s="46"/>
      <c r="B131" s="6" t="s">
        <v>639</v>
      </c>
      <c r="C131" s="7" t="s">
        <v>1764</v>
      </c>
      <c r="D131" s="8" t="s">
        <v>1165</v>
      </c>
      <c r="E131" s="54" t="s">
        <v>932</v>
      </c>
      <c r="F131" s="266" t="s">
        <v>3657</v>
      </c>
      <c r="G131" s="46"/>
      <c r="H131" s="26" t="s">
        <v>639</v>
      </c>
      <c r="I131" s="7" t="s">
        <v>710</v>
      </c>
      <c r="J131" s="8" t="s">
        <v>860</v>
      </c>
      <c r="K131" s="9" t="s">
        <v>931</v>
      </c>
      <c r="L131" s="270" t="s">
        <v>3667</v>
      </c>
      <c r="M131" s="46"/>
    </row>
    <row r="132" spans="1:13" s="3" customFormat="1">
      <c r="A132" s="46"/>
      <c r="B132" s="6" t="s">
        <v>640</v>
      </c>
      <c r="C132" s="7" t="s">
        <v>1343</v>
      </c>
      <c r="D132" s="8" t="s">
        <v>877</v>
      </c>
      <c r="E132" s="9" t="s">
        <v>931</v>
      </c>
      <c r="F132" s="266" t="s">
        <v>2656</v>
      </c>
      <c r="G132" s="46"/>
      <c r="H132" s="26" t="s">
        <v>640</v>
      </c>
      <c r="I132" s="7" t="s">
        <v>1422</v>
      </c>
      <c r="J132" s="8" t="s">
        <v>3537</v>
      </c>
      <c r="K132" s="9" t="s">
        <v>753</v>
      </c>
      <c r="L132" s="270" t="s">
        <v>3668</v>
      </c>
      <c r="M132" s="46"/>
    </row>
    <row r="133" spans="1:13" s="3" customFormat="1">
      <c r="A133" s="46"/>
      <c r="B133" s="6" t="s">
        <v>641</v>
      </c>
      <c r="C133" s="7" t="s">
        <v>1463</v>
      </c>
      <c r="D133" s="8" t="s">
        <v>196</v>
      </c>
      <c r="E133" s="9" t="s">
        <v>931</v>
      </c>
      <c r="F133" s="266" t="s">
        <v>443</v>
      </c>
      <c r="G133" s="46"/>
      <c r="H133" s="26" t="s">
        <v>641</v>
      </c>
      <c r="I133" s="7" t="s">
        <v>793</v>
      </c>
      <c r="J133" s="8" t="s">
        <v>2655</v>
      </c>
      <c r="K133" s="9" t="s">
        <v>631</v>
      </c>
      <c r="L133" s="270" t="s">
        <v>2711</v>
      </c>
      <c r="M133" s="46"/>
    </row>
    <row r="134" spans="1:13" s="3" customFormat="1">
      <c r="A134" s="46"/>
      <c r="B134" s="6" t="s">
        <v>642</v>
      </c>
      <c r="C134" s="7" t="s">
        <v>3270</v>
      </c>
      <c r="D134" s="8" t="s">
        <v>811</v>
      </c>
      <c r="E134" s="9" t="s">
        <v>931</v>
      </c>
      <c r="F134" s="266" t="s">
        <v>467</v>
      </c>
      <c r="G134" s="46"/>
      <c r="H134" s="26" t="s">
        <v>642</v>
      </c>
      <c r="I134" s="7" t="s">
        <v>3666</v>
      </c>
      <c r="J134" s="8" t="s">
        <v>1020</v>
      </c>
      <c r="K134" s="9" t="s">
        <v>933</v>
      </c>
      <c r="L134" s="270" t="s">
        <v>3669</v>
      </c>
      <c r="M134" s="46"/>
    </row>
    <row r="135" spans="1:13" s="3" customFormat="1">
      <c r="A135" s="46"/>
      <c r="B135" s="6" t="s">
        <v>643</v>
      </c>
      <c r="C135" s="7" t="s">
        <v>3658</v>
      </c>
      <c r="D135" s="8" t="s">
        <v>3659</v>
      </c>
      <c r="E135" s="9" t="s">
        <v>933</v>
      </c>
      <c r="F135" s="266" t="s">
        <v>3660</v>
      </c>
      <c r="G135" s="46"/>
      <c r="H135" s="26" t="s">
        <v>643</v>
      </c>
      <c r="I135" s="7" t="s">
        <v>1244</v>
      </c>
      <c r="J135" s="8" t="s">
        <v>1717</v>
      </c>
      <c r="K135" s="9" t="s">
        <v>631</v>
      </c>
      <c r="L135" s="270" t="s">
        <v>3670</v>
      </c>
      <c r="M135" s="46"/>
    </row>
    <row r="136" spans="1:13" s="3" customFormat="1">
      <c r="A136" s="46"/>
      <c r="B136" s="6" t="s">
        <v>644</v>
      </c>
      <c r="C136" s="7" t="s">
        <v>830</v>
      </c>
      <c r="D136" s="8" t="s">
        <v>1570</v>
      </c>
      <c r="E136" s="9" t="s">
        <v>933</v>
      </c>
      <c r="F136" s="266" t="s">
        <v>404</v>
      </c>
      <c r="G136" s="46"/>
      <c r="H136" s="26" t="s">
        <v>644</v>
      </c>
      <c r="I136" s="7" t="s">
        <v>798</v>
      </c>
      <c r="J136" s="8" t="s">
        <v>3671</v>
      </c>
      <c r="K136" s="9" t="s">
        <v>933</v>
      </c>
      <c r="L136" s="270" t="s">
        <v>3123</v>
      </c>
      <c r="M136" s="46"/>
    </row>
    <row r="137" spans="1:13" s="3" customFormat="1">
      <c r="A137" s="46"/>
      <c r="B137" s="6" t="s">
        <v>645</v>
      </c>
      <c r="C137" s="7" t="s">
        <v>1089</v>
      </c>
      <c r="D137" s="8" t="s">
        <v>3506</v>
      </c>
      <c r="E137" s="9" t="s">
        <v>931</v>
      </c>
      <c r="F137" s="266" t="s">
        <v>405</v>
      </c>
      <c r="G137" s="46"/>
      <c r="H137" s="26" t="s">
        <v>645</v>
      </c>
      <c r="I137" s="7" t="s">
        <v>710</v>
      </c>
      <c r="J137" s="8" t="s">
        <v>2414</v>
      </c>
      <c r="K137" s="9" t="s">
        <v>631</v>
      </c>
      <c r="L137" s="270" t="s">
        <v>3284</v>
      </c>
      <c r="M137" s="46"/>
    </row>
    <row r="138" spans="1:13" s="3" customFormat="1">
      <c r="A138" s="46"/>
      <c r="B138" s="6" t="s">
        <v>648</v>
      </c>
      <c r="C138" s="7" t="s">
        <v>1216</v>
      </c>
      <c r="D138" s="8" t="s">
        <v>3661</v>
      </c>
      <c r="E138" s="54" t="s">
        <v>932</v>
      </c>
      <c r="F138" s="266" t="s">
        <v>446</v>
      </c>
      <c r="G138" s="46"/>
      <c r="H138" s="26"/>
      <c r="I138" s="7"/>
      <c r="J138" s="8"/>
      <c r="K138" s="9"/>
      <c r="L138" s="270"/>
      <c r="M138" s="46"/>
    </row>
    <row r="139" spans="1:13" s="3" customFormat="1">
      <c r="A139" s="46"/>
      <c r="B139" s="6" t="s">
        <v>649</v>
      </c>
      <c r="C139" s="7" t="s">
        <v>689</v>
      </c>
      <c r="D139" s="8" t="s">
        <v>3662</v>
      </c>
      <c r="E139" s="9" t="s">
        <v>753</v>
      </c>
      <c r="F139" s="266" t="s">
        <v>181</v>
      </c>
      <c r="G139" s="46"/>
      <c r="H139" s="26"/>
      <c r="I139" s="7"/>
      <c r="J139" s="8"/>
      <c r="K139" s="9"/>
      <c r="L139" s="270"/>
      <c r="M139" s="46"/>
    </row>
    <row r="140" spans="1:13" s="3" customFormat="1">
      <c r="A140" s="46"/>
      <c r="B140" s="6" t="s">
        <v>650</v>
      </c>
      <c r="C140" s="7" t="s">
        <v>3270</v>
      </c>
      <c r="D140" s="8" t="s">
        <v>3516</v>
      </c>
      <c r="E140" s="9" t="s">
        <v>931</v>
      </c>
      <c r="F140" s="266" t="s">
        <v>1757</v>
      </c>
      <c r="G140" s="46"/>
      <c r="H140" s="26"/>
      <c r="I140" s="7"/>
      <c r="J140" s="8"/>
      <c r="K140" s="9"/>
      <c r="L140" s="270"/>
      <c r="M140" s="46"/>
    </row>
    <row r="141" spans="1:13" s="3" customFormat="1">
      <c r="A141" s="46"/>
      <c r="B141" s="6" t="s">
        <v>651</v>
      </c>
      <c r="C141" s="7" t="s">
        <v>830</v>
      </c>
      <c r="D141" s="8" t="s">
        <v>2092</v>
      </c>
      <c r="E141" s="54" t="s">
        <v>932</v>
      </c>
      <c r="F141" s="266" t="s">
        <v>468</v>
      </c>
      <c r="G141" s="46"/>
      <c r="H141" s="26"/>
      <c r="I141" s="7"/>
      <c r="J141" s="8"/>
      <c r="K141" s="9"/>
      <c r="L141" s="270"/>
      <c r="M141" s="46"/>
    </row>
    <row r="142" spans="1:13" s="3" customFormat="1">
      <c r="A142" s="46"/>
      <c r="B142" s="6" t="s">
        <v>652</v>
      </c>
      <c r="C142" s="7" t="s">
        <v>698</v>
      </c>
      <c r="D142" s="8" t="s">
        <v>3470</v>
      </c>
      <c r="E142" s="54" t="s">
        <v>935</v>
      </c>
      <c r="F142" s="266" t="s">
        <v>448</v>
      </c>
      <c r="G142" s="46"/>
      <c r="H142" s="26"/>
      <c r="I142" s="7"/>
      <c r="J142" s="8"/>
      <c r="K142" s="9"/>
      <c r="L142" s="270"/>
      <c r="M142" s="46"/>
    </row>
    <row r="143" spans="1:13" s="3" customFormat="1">
      <c r="A143" s="46"/>
      <c r="B143" s="6" t="s">
        <v>653</v>
      </c>
      <c r="C143" s="52" t="s">
        <v>3461</v>
      </c>
      <c r="D143" s="56" t="s">
        <v>3642</v>
      </c>
      <c r="E143" s="54" t="s">
        <v>802</v>
      </c>
      <c r="F143" s="381" t="s">
        <v>449</v>
      </c>
      <c r="G143" s="46"/>
      <c r="H143" s="26"/>
      <c r="I143" s="52"/>
      <c r="J143" s="56"/>
      <c r="K143" s="54"/>
      <c r="L143" s="270"/>
      <c r="M143" s="46"/>
    </row>
    <row r="144" spans="1:13" s="3" customFormat="1">
      <c r="A144" s="46"/>
      <c r="B144" s="6" t="s">
        <v>901</v>
      </c>
      <c r="C144" s="52" t="s">
        <v>1210</v>
      </c>
      <c r="D144" s="56" t="s">
        <v>1020</v>
      </c>
      <c r="E144" s="9" t="s">
        <v>933</v>
      </c>
      <c r="F144" s="381" t="s">
        <v>408</v>
      </c>
      <c r="G144" s="46"/>
      <c r="H144" s="26"/>
      <c r="I144" s="52"/>
      <c r="J144" s="56"/>
      <c r="K144" s="9"/>
      <c r="L144" s="382"/>
      <c r="M144" s="46"/>
    </row>
    <row r="145" spans="1:13" s="3" customFormat="1">
      <c r="A145" s="46"/>
      <c r="B145" s="6" t="s">
        <v>902</v>
      </c>
      <c r="C145" s="52" t="s">
        <v>971</v>
      </c>
      <c r="D145" s="56" t="s">
        <v>3663</v>
      </c>
      <c r="E145" s="54" t="s">
        <v>631</v>
      </c>
      <c r="F145" s="381" t="s">
        <v>2421</v>
      </c>
      <c r="G145" s="46"/>
      <c r="H145" s="26"/>
      <c r="I145" s="52"/>
      <c r="J145" s="56"/>
      <c r="K145" s="9"/>
      <c r="L145" s="382"/>
      <c r="M145" s="46"/>
    </row>
    <row r="146" spans="1:13" s="3" customFormat="1" ht="12.75" thickBot="1">
      <c r="A146" s="46"/>
      <c r="B146" s="6" t="s">
        <v>903</v>
      </c>
      <c r="C146" s="52" t="s">
        <v>1463</v>
      </c>
      <c r="D146" s="56" t="s">
        <v>874</v>
      </c>
      <c r="E146" s="54" t="s">
        <v>932</v>
      </c>
      <c r="F146" s="381" t="s">
        <v>131</v>
      </c>
      <c r="G146" s="46"/>
      <c r="H146" s="26"/>
      <c r="I146" s="52"/>
      <c r="J146" s="56"/>
      <c r="K146" s="9"/>
      <c r="L146" s="382"/>
      <c r="M146" s="46"/>
    </row>
    <row r="147" spans="1:13" s="3" customFormat="1" hidden="1">
      <c r="A147" s="46"/>
      <c r="B147" s="6"/>
      <c r="C147" s="52"/>
      <c r="D147" s="56"/>
      <c r="E147" s="9"/>
      <c r="F147" s="381"/>
      <c r="G147" s="46"/>
      <c r="H147" s="26"/>
      <c r="I147" s="52"/>
      <c r="J147" s="56"/>
      <c r="K147" s="9"/>
      <c r="L147" s="382"/>
      <c r="M147" s="46"/>
    </row>
    <row r="148" spans="1:13" s="3" customFormat="1" hidden="1">
      <c r="A148" s="46"/>
      <c r="B148" s="6"/>
      <c r="C148" s="52"/>
      <c r="D148" s="56"/>
      <c r="E148" s="9"/>
      <c r="F148" s="381"/>
      <c r="G148" s="46"/>
      <c r="H148" s="26"/>
      <c r="I148" s="52"/>
      <c r="J148" s="56"/>
      <c r="K148" s="9"/>
      <c r="L148" s="382"/>
      <c r="M148" s="46"/>
    </row>
    <row r="149" spans="1:13" s="3" customFormat="1" hidden="1">
      <c r="A149" s="46"/>
      <c r="B149" s="6"/>
      <c r="C149" s="52"/>
      <c r="D149" s="56"/>
      <c r="E149" s="9"/>
      <c r="F149" s="381"/>
      <c r="G149" s="46"/>
      <c r="H149" s="26"/>
      <c r="I149" s="52"/>
      <c r="J149" s="56"/>
      <c r="K149" s="54"/>
      <c r="L149" s="382"/>
      <c r="M149" s="46"/>
    </row>
    <row r="150" spans="1:13" s="3" customFormat="1" hidden="1">
      <c r="A150" s="46"/>
      <c r="B150" s="6"/>
      <c r="C150" s="52"/>
      <c r="D150" s="56"/>
      <c r="E150" s="54"/>
      <c r="F150" s="381"/>
      <c r="G150" s="46"/>
      <c r="H150" s="26"/>
      <c r="I150" s="52"/>
      <c r="J150" s="56"/>
      <c r="K150" s="54"/>
      <c r="L150" s="382"/>
      <c r="M150" s="46"/>
    </row>
    <row r="151" spans="1:13" s="3" customFormat="1" hidden="1">
      <c r="A151" s="46"/>
      <c r="B151" s="6"/>
      <c r="C151" s="52"/>
      <c r="D151" s="56"/>
      <c r="E151" s="54"/>
      <c r="F151" s="381"/>
      <c r="G151" s="46"/>
      <c r="H151" s="26"/>
      <c r="I151" s="52"/>
      <c r="J151" s="56"/>
      <c r="K151" s="9"/>
      <c r="L151" s="382"/>
      <c r="M151" s="46"/>
    </row>
    <row r="152" spans="1:13" s="3" customFormat="1" hidden="1">
      <c r="A152" s="46"/>
      <c r="B152" s="6"/>
      <c r="C152" s="52"/>
      <c r="D152" s="56"/>
      <c r="E152" s="54"/>
      <c r="F152" s="381"/>
      <c r="G152" s="46"/>
      <c r="H152" s="26"/>
      <c r="I152" s="52"/>
      <c r="J152" s="56"/>
      <c r="K152" s="54"/>
      <c r="L152" s="382"/>
      <c r="M152" s="46"/>
    </row>
    <row r="153" spans="1:13" s="3" customFormat="1" ht="12.75" hidden="1">
      <c r="A153" s="46"/>
      <c r="B153" s="6"/>
      <c r="C153" s="52"/>
      <c r="D153" s="241"/>
      <c r="E153" s="54"/>
      <c r="F153" s="228"/>
      <c r="G153" s="46"/>
      <c r="H153" s="26"/>
      <c r="I153" s="52"/>
      <c r="J153" s="56"/>
      <c r="K153" s="9"/>
      <c r="L153" s="382"/>
      <c r="M153" s="46"/>
    </row>
    <row r="154" spans="1:13" s="3" customFormat="1" ht="12.75" hidden="1">
      <c r="A154" s="46"/>
      <c r="B154" s="6"/>
      <c r="C154" s="52"/>
      <c r="D154" s="241"/>
      <c r="E154" s="54"/>
      <c r="F154" s="228"/>
      <c r="G154" s="46"/>
      <c r="H154" s="26"/>
      <c r="I154" s="52"/>
      <c r="J154" s="56"/>
      <c r="K154" s="9"/>
      <c r="L154" s="239"/>
      <c r="M154" s="46"/>
    </row>
    <row r="155" spans="1:13" s="3" customFormat="1" ht="12.75" hidden="1">
      <c r="A155" s="46"/>
      <c r="B155" s="6"/>
      <c r="C155" s="52"/>
      <c r="D155" s="241"/>
      <c r="E155" s="54"/>
      <c r="F155" s="228"/>
      <c r="G155" s="46"/>
      <c r="H155" s="26"/>
      <c r="I155" s="52"/>
      <c r="J155" s="56"/>
      <c r="K155" s="9"/>
      <c r="L155" s="239"/>
      <c r="M155" s="46"/>
    </row>
    <row r="156" spans="1:13" s="3" customFormat="1" ht="12.75" hidden="1">
      <c r="A156" s="46"/>
      <c r="B156" s="6"/>
      <c r="C156" s="52"/>
      <c r="D156" s="241"/>
      <c r="E156" s="54"/>
      <c r="F156" s="228"/>
      <c r="G156" s="46"/>
      <c r="H156" s="26"/>
      <c r="I156" s="52"/>
      <c r="J156" s="56"/>
      <c r="K156" s="54"/>
      <c r="L156" s="239"/>
      <c r="M156" s="46"/>
    </row>
    <row r="157" spans="1:13" s="3" customFormat="1" ht="12.75" hidden="1">
      <c r="A157" s="46"/>
      <c r="B157" s="6"/>
      <c r="C157" s="52"/>
      <c r="D157" s="241"/>
      <c r="E157" s="54"/>
      <c r="F157" s="228"/>
      <c r="G157" s="46"/>
      <c r="H157" s="26"/>
      <c r="I157" s="52"/>
      <c r="J157" s="56"/>
      <c r="K157" s="9"/>
      <c r="L157" s="239"/>
      <c r="M157" s="46"/>
    </row>
    <row r="158" spans="1:13" s="3" customFormat="1" ht="12.75" hidden="1">
      <c r="A158" s="46"/>
      <c r="B158" s="6"/>
      <c r="C158" s="52"/>
      <c r="D158" s="241"/>
      <c r="E158" s="54"/>
      <c r="F158" s="228"/>
      <c r="G158" s="46"/>
      <c r="H158" s="26"/>
      <c r="I158" s="52"/>
      <c r="J158" s="56"/>
      <c r="K158" s="9"/>
      <c r="L158" s="239"/>
      <c r="M158" s="46"/>
    </row>
    <row r="159" spans="1:13" s="3" customFormat="1" ht="12.75" hidden="1">
      <c r="A159" s="46"/>
      <c r="B159" s="6"/>
      <c r="C159" s="52"/>
      <c r="D159" s="241"/>
      <c r="E159" s="54"/>
      <c r="F159" s="228"/>
      <c r="G159" s="46"/>
      <c r="H159" s="26"/>
      <c r="I159" s="52"/>
      <c r="J159" s="56"/>
      <c r="K159" s="54"/>
      <c r="L159" s="239"/>
      <c r="M159" s="46"/>
    </row>
    <row r="160" spans="1:13" s="3" customFormat="1" ht="12.75" hidden="1">
      <c r="A160" s="46"/>
      <c r="B160" s="6"/>
      <c r="C160" s="52"/>
      <c r="D160" s="241"/>
      <c r="E160" s="54"/>
      <c r="F160" s="228"/>
      <c r="G160" s="46"/>
      <c r="H160" s="26"/>
      <c r="I160" s="52"/>
      <c r="J160" s="56"/>
      <c r="K160" s="54"/>
      <c r="L160" s="239"/>
      <c r="M160" s="46"/>
    </row>
    <row r="161" spans="1:13" s="3" customFormat="1" ht="12.75" hidden="1">
      <c r="A161" s="46"/>
      <c r="B161" s="6"/>
      <c r="C161" s="52"/>
      <c r="D161" s="241"/>
      <c r="E161" s="54"/>
      <c r="F161" s="228"/>
      <c r="G161" s="46"/>
      <c r="H161" s="26"/>
      <c r="I161" s="52"/>
      <c r="J161" s="56"/>
      <c r="K161" s="9"/>
      <c r="L161" s="239"/>
      <c r="M161" s="46"/>
    </row>
    <row r="162" spans="1:13" s="3" customFormat="1" ht="13.5" hidden="1" thickBot="1">
      <c r="A162" s="46"/>
      <c r="B162" s="6"/>
      <c r="C162" s="52"/>
      <c r="D162" s="241"/>
      <c r="E162" s="54"/>
      <c r="F162" s="228"/>
      <c r="G162" s="46"/>
      <c r="H162" s="26"/>
      <c r="I162" s="52"/>
      <c r="J162" s="56"/>
      <c r="K162" s="54"/>
      <c r="L162" s="239"/>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893" t="s">
        <v>771</v>
      </c>
      <c r="C164" s="893"/>
      <c r="D164" s="35"/>
      <c r="E164" s="193" t="s">
        <v>715</v>
      </c>
      <c r="F164" s="902" t="s">
        <v>1650</v>
      </c>
      <c r="G164" s="902"/>
      <c r="H164" s="902"/>
      <c r="I164" s="902"/>
      <c r="J164" s="35"/>
      <c r="K164" s="893" t="s">
        <v>3696</v>
      </c>
      <c r="L164" s="893"/>
      <c r="M164" s="35"/>
    </row>
    <row r="165" spans="1:13" ht="13.5" thickTop="1" thickBot="1">
      <c r="A165" s="35"/>
      <c r="B165" s="894" t="s">
        <v>623</v>
      </c>
      <c r="C165" s="895"/>
      <c r="D165" s="43"/>
      <c r="E165" s="44"/>
      <c r="F165" s="44"/>
      <c r="G165" s="35"/>
      <c r="H165" s="898" t="s">
        <v>654</v>
      </c>
      <c r="I165" s="899"/>
      <c r="J165" s="45"/>
      <c r="K165" s="45"/>
      <c r="L165" s="45"/>
      <c r="M165" s="35"/>
    </row>
    <row r="166" spans="1:13" s="3" customFormat="1" ht="16.5" thickTop="1" thickBot="1">
      <c r="A166" s="46"/>
      <c r="B166" s="896"/>
      <c r="C166" s="897"/>
      <c r="D166" s="14"/>
      <c r="E166" s="12" t="s">
        <v>647</v>
      </c>
      <c r="F166" s="13">
        <f>COUNTA(D168:D190)</f>
        <v>10</v>
      </c>
      <c r="G166" s="46"/>
      <c r="H166" s="900"/>
      <c r="I166" s="901"/>
      <c r="J166" s="32"/>
      <c r="K166" s="33" t="s">
        <v>647</v>
      </c>
      <c r="L166" s="34">
        <f>COUNTA(J168:J190)</f>
        <v>13</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1311</v>
      </c>
      <c r="D168" s="84" t="s">
        <v>2298</v>
      </c>
      <c r="E168" s="85" t="s">
        <v>679</v>
      </c>
      <c r="F168" s="263" t="s">
        <v>466</v>
      </c>
      <c r="G168" s="46"/>
      <c r="H168" s="100" t="s">
        <v>632</v>
      </c>
      <c r="I168" s="83" t="s">
        <v>707</v>
      </c>
      <c r="J168" s="84" t="s">
        <v>2864</v>
      </c>
      <c r="K168" s="85" t="s">
        <v>671</v>
      </c>
      <c r="L168" s="267" t="s">
        <v>435</v>
      </c>
      <c r="M168" s="46"/>
    </row>
    <row r="169" spans="1:13" s="3" customFormat="1">
      <c r="A169" s="46"/>
      <c r="B169" s="87" t="s">
        <v>633</v>
      </c>
      <c r="C169" s="88" t="s">
        <v>629</v>
      </c>
      <c r="D169" s="89" t="s">
        <v>2642</v>
      </c>
      <c r="E169" s="90" t="s">
        <v>753</v>
      </c>
      <c r="F169" s="264" t="s">
        <v>199</v>
      </c>
      <c r="G169" s="46"/>
      <c r="H169" s="102" t="s">
        <v>633</v>
      </c>
      <c r="I169" s="88" t="s">
        <v>812</v>
      </c>
      <c r="J169" s="89" t="s">
        <v>860</v>
      </c>
      <c r="K169" s="90" t="s">
        <v>931</v>
      </c>
      <c r="L169" s="268" t="s">
        <v>436</v>
      </c>
      <c r="M169" s="46"/>
    </row>
    <row r="170" spans="1:13" s="3" customFormat="1">
      <c r="A170" s="46"/>
      <c r="B170" s="92" t="s">
        <v>634</v>
      </c>
      <c r="C170" s="93" t="s">
        <v>2444</v>
      </c>
      <c r="D170" s="94" t="s">
        <v>3672</v>
      </c>
      <c r="E170" s="95" t="s">
        <v>671</v>
      </c>
      <c r="F170" s="265" t="s">
        <v>2697</v>
      </c>
      <c r="G170" s="46"/>
      <c r="H170" s="104" t="s">
        <v>634</v>
      </c>
      <c r="I170" s="93" t="s">
        <v>2862</v>
      </c>
      <c r="J170" s="94" t="s">
        <v>1183</v>
      </c>
      <c r="K170" s="95" t="s">
        <v>931</v>
      </c>
      <c r="L170" s="269" t="s">
        <v>3091</v>
      </c>
      <c r="M170" s="46"/>
    </row>
    <row r="171" spans="1:13" s="3" customFormat="1">
      <c r="A171" s="46"/>
      <c r="B171" s="6" t="s">
        <v>635</v>
      </c>
      <c r="C171" s="7" t="s">
        <v>1358</v>
      </c>
      <c r="D171" s="8" t="s">
        <v>3068</v>
      </c>
      <c r="E171" s="9" t="s">
        <v>671</v>
      </c>
      <c r="F171" s="266" t="s">
        <v>57</v>
      </c>
      <c r="G171" s="46"/>
      <c r="H171" s="26" t="s">
        <v>635</v>
      </c>
      <c r="I171" s="7" t="s">
        <v>1422</v>
      </c>
      <c r="J171" s="8" t="s">
        <v>28</v>
      </c>
      <c r="K171" s="9" t="s">
        <v>753</v>
      </c>
      <c r="L171" s="270" t="s">
        <v>3679</v>
      </c>
      <c r="M171" s="46"/>
    </row>
    <row r="172" spans="1:13" s="3" customFormat="1">
      <c r="A172" s="46"/>
      <c r="B172" s="6" t="s">
        <v>636</v>
      </c>
      <c r="C172" s="7" t="s">
        <v>920</v>
      </c>
      <c r="D172" s="8" t="s">
        <v>2861</v>
      </c>
      <c r="E172" s="9" t="s">
        <v>753</v>
      </c>
      <c r="F172" s="266" t="s">
        <v>2703</v>
      </c>
      <c r="G172" s="46"/>
      <c r="H172" s="26" t="s">
        <v>636</v>
      </c>
      <c r="I172" s="7" t="s">
        <v>742</v>
      </c>
      <c r="J172" s="8" t="s">
        <v>841</v>
      </c>
      <c r="K172" s="9" t="s">
        <v>671</v>
      </c>
      <c r="L172" s="270" t="s">
        <v>3680</v>
      </c>
      <c r="M172" s="46"/>
    </row>
    <row r="173" spans="1:13" s="3" customFormat="1">
      <c r="A173" s="46"/>
      <c r="B173" s="6" t="s">
        <v>637</v>
      </c>
      <c r="C173" s="7" t="s">
        <v>1101</v>
      </c>
      <c r="D173" s="8" t="s">
        <v>3673</v>
      </c>
      <c r="E173" s="9" t="s">
        <v>671</v>
      </c>
      <c r="F173" s="266" t="s">
        <v>497</v>
      </c>
      <c r="G173" s="46"/>
      <c r="H173" s="26" t="s">
        <v>637</v>
      </c>
      <c r="I173" s="7" t="s">
        <v>707</v>
      </c>
      <c r="J173" s="8" t="s">
        <v>3675</v>
      </c>
      <c r="K173" s="9" t="s">
        <v>671</v>
      </c>
      <c r="L173" s="270" t="s">
        <v>2082</v>
      </c>
      <c r="M173" s="46"/>
    </row>
    <row r="174" spans="1:13" s="3" customFormat="1">
      <c r="A174" s="46"/>
      <c r="B174" s="6" t="s">
        <v>638</v>
      </c>
      <c r="C174" s="7" t="s">
        <v>1324</v>
      </c>
      <c r="D174" s="8" t="s">
        <v>3277</v>
      </c>
      <c r="E174" s="9" t="s">
        <v>753</v>
      </c>
      <c r="F174" s="266" t="s">
        <v>433</v>
      </c>
      <c r="G174" s="46"/>
      <c r="H174" s="26" t="s">
        <v>638</v>
      </c>
      <c r="I174" s="7" t="s">
        <v>1422</v>
      </c>
      <c r="J174" s="8" t="s">
        <v>2869</v>
      </c>
      <c r="K174" s="9" t="s">
        <v>753</v>
      </c>
      <c r="L174" s="270" t="s">
        <v>3669</v>
      </c>
      <c r="M174" s="46"/>
    </row>
    <row r="175" spans="1:13" s="3" customFormat="1">
      <c r="A175" s="46"/>
      <c r="B175" s="6" t="s">
        <v>639</v>
      </c>
      <c r="C175" s="7" t="s">
        <v>1558</v>
      </c>
      <c r="D175" s="8" t="s">
        <v>871</v>
      </c>
      <c r="E175" s="9" t="s">
        <v>931</v>
      </c>
      <c r="F175" s="266" t="s">
        <v>1776</v>
      </c>
      <c r="G175" s="46"/>
      <c r="H175" s="26" t="s">
        <v>639</v>
      </c>
      <c r="I175" s="7" t="s">
        <v>2867</v>
      </c>
      <c r="J175" s="8" t="s">
        <v>168</v>
      </c>
      <c r="K175" s="9" t="s">
        <v>931</v>
      </c>
      <c r="L175" s="270" t="s">
        <v>480</v>
      </c>
      <c r="M175" s="46"/>
    </row>
    <row r="176" spans="1:13" s="3" customFormat="1">
      <c r="A176" s="46"/>
      <c r="B176" s="6" t="s">
        <v>640</v>
      </c>
      <c r="C176" s="7" t="s">
        <v>1096</v>
      </c>
      <c r="D176" s="8" t="s">
        <v>1490</v>
      </c>
      <c r="E176" s="9" t="s">
        <v>671</v>
      </c>
      <c r="F176" s="266" t="s">
        <v>1765</v>
      </c>
      <c r="G176" s="46"/>
      <c r="H176" s="26" t="s">
        <v>640</v>
      </c>
      <c r="I176" s="7" t="s">
        <v>1053</v>
      </c>
      <c r="J176" s="8" t="s">
        <v>998</v>
      </c>
      <c r="K176" s="9" t="s">
        <v>753</v>
      </c>
      <c r="L176" s="270" t="s">
        <v>3681</v>
      </c>
      <c r="M176" s="46"/>
    </row>
    <row r="177" spans="1:13" s="3" customFormat="1">
      <c r="A177" s="46"/>
      <c r="B177" s="6" t="s">
        <v>641</v>
      </c>
      <c r="C177" s="7" t="s">
        <v>692</v>
      </c>
      <c r="D177" s="8" t="s">
        <v>2322</v>
      </c>
      <c r="E177" s="9" t="s">
        <v>753</v>
      </c>
      <c r="F177" s="266" t="s">
        <v>3674</v>
      </c>
      <c r="G177" s="46"/>
      <c r="H177" s="26" t="s">
        <v>641</v>
      </c>
      <c r="I177" s="7" t="s">
        <v>2694</v>
      </c>
      <c r="J177" s="8" t="s">
        <v>114</v>
      </c>
      <c r="K177" s="9" t="s">
        <v>931</v>
      </c>
      <c r="L177" s="270" t="s">
        <v>501</v>
      </c>
      <c r="M177" s="46"/>
    </row>
    <row r="178" spans="1:13" s="3" customFormat="1">
      <c r="A178" s="46"/>
      <c r="B178" s="6"/>
      <c r="C178" s="7"/>
      <c r="D178" s="8"/>
      <c r="E178" s="9"/>
      <c r="F178" s="266"/>
      <c r="G178" s="46"/>
      <c r="H178" s="26" t="s">
        <v>642</v>
      </c>
      <c r="I178" s="7" t="s">
        <v>1333</v>
      </c>
      <c r="J178" s="8" t="s">
        <v>994</v>
      </c>
      <c r="K178" s="9" t="s">
        <v>931</v>
      </c>
      <c r="L178" s="270" t="s">
        <v>2529</v>
      </c>
      <c r="M178" s="46"/>
    </row>
    <row r="179" spans="1:13" s="3" customFormat="1">
      <c r="A179" s="46"/>
      <c r="B179" s="6"/>
      <c r="C179" s="7"/>
      <c r="D179" s="8"/>
      <c r="E179" s="9"/>
      <c r="F179" s="266"/>
      <c r="G179" s="46"/>
      <c r="H179" s="26" t="s">
        <v>643</v>
      </c>
      <c r="I179" s="7" t="s">
        <v>2959</v>
      </c>
      <c r="J179" s="8" t="s">
        <v>3676</v>
      </c>
      <c r="K179" s="9" t="s">
        <v>663</v>
      </c>
      <c r="L179" s="270" t="s">
        <v>3682</v>
      </c>
      <c r="M179" s="46"/>
    </row>
    <row r="180" spans="1:13" s="3" customFormat="1" ht="12.75" thickBot="1">
      <c r="A180" s="46"/>
      <c r="B180" s="6"/>
      <c r="C180" s="7"/>
      <c r="D180" s="8"/>
      <c r="E180" s="9"/>
      <c r="F180" s="266"/>
      <c r="G180" s="46"/>
      <c r="H180" s="26" t="s">
        <v>644</v>
      </c>
      <c r="I180" s="7" t="s">
        <v>3677</v>
      </c>
      <c r="J180" s="8" t="s">
        <v>3678</v>
      </c>
      <c r="K180" s="9" t="s">
        <v>663</v>
      </c>
      <c r="L180" s="270" t="s">
        <v>3683</v>
      </c>
      <c r="M180" s="46"/>
    </row>
    <row r="181" spans="1:13" s="3" customFormat="1" hidden="1">
      <c r="A181" s="46"/>
      <c r="B181" s="6" t="s">
        <v>645</v>
      </c>
      <c r="C181" s="7"/>
      <c r="D181" s="8"/>
      <c r="E181" s="9"/>
      <c r="F181" s="266"/>
      <c r="G181" s="46"/>
      <c r="H181" s="26" t="s">
        <v>645</v>
      </c>
      <c r="I181" s="7"/>
      <c r="J181" s="8"/>
      <c r="K181" s="9"/>
      <c r="L181" s="270"/>
      <c r="M181" s="46"/>
    </row>
    <row r="182" spans="1:13" s="3" customFormat="1" hidden="1">
      <c r="A182" s="46"/>
      <c r="B182" s="6" t="s">
        <v>648</v>
      </c>
      <c r="C182" s="7"/>
      <c r="D182" s="8"/>
      <c r="E182" s="9"/>
      <c r="F182" s="266"/>
      <c r="G182" s="46"/>
      <c r="H182" s="26" t="s">
        <v>648</v>
      </c>
      <c r="I182" s="7"/>
      <c r="J182" s="8"/>
      <c r="K182" s="9"/>
      <c r="L182" s="270"/>
      <c r="M182" s="46"/>
    </row>
    <row r="183" spans="1:13" s="3" customFormat="1" hidden="1">
      <c r="A183" s="46"/>
      <c r="B183" s="6" t="s">
        <v>649</v>
      </c>
      <c r="C183" s="7"/>
      <c r="D183" s="8"/>
      <c r="E183" s="9"/>
      <c r="F183" s="266"/>
      <c r="G183" s="46"/>
      <c r="H183" s="26" t="s">
        <v>649</v>
      </c>
      <c r="I183" s="7"/>
      <c r="J183" s="8"/>
      <c r="K183" s="9"/>
      <c r="L183" s="270"/>
      <c r="M183" s="46"/>
    </row>
    <row r="184" spans="1:13" s="3" customFormat="1" hidden="1">
      <c r="A184" s="46"/>
      <c r="B184" s="6" t="s">
        <v>650</v>
      </c>
      <c r="C184" s="7"/>
      <c r="D184" s="8"/>
      <c r="E184" s="9"/>
      <c r="F184" s="266"/>
      <c r="G184" s="46"/>
      <c r="H184" s="26" t="s">
        <v>650</v>
      </c>
      <c r="I184" s="7"/>
      <c r="J184" s="8"/>
      <c r="K184" s="9"/>
      <c r="L184" s="270"/>
      <c r="M184" s="46"/>
    </row>
    <row r="185" spans="1:13" s="3" customFormat="1" hidden="1">
      <c r="A185" s="46"/>
      <c r="B185" s="6" t="s">
        <v>651</v>
      </c>
      <c r="C185" s="7"/>
      <c r="D185" s="8"/>
      <c r="E185" s="9"/>
      <c r="F185" s="266"/>
      <c r="G185" s="46"/>
      <c r="H185" s="26" t="s">
        <v>651</v>
      </c>
      <c r="I185" s="7"/>
      <c r="J185" s="333"/>
      <c r="K185" s="9"/>
      <c r="L185" s="270"/>
      <c r="M185" s="46"/>
    </row>
    <row r="186" spans="1:13" s="3" customFormat="1" ht="12.75" hidden="1">
      <c r="A186" s="46"/>
      <c r="B186" s="6"/>
      <c r="C186" s="7"/>
      <c r="D186" s="402"/>
      <c r="E186" s="9"/>
      <c r="F186" s="266"/>
      <c r="G186" s="46"/>
      <c r="H186" s="26" t="s">
        <v>652</v>
      </c>
      <c r="I186" s="7"/>
      <c r="J186" s="333"/>
      <c r="K186" s="9"/>
      <c r="L186" s="270"/>
      <c r="M186" s="46"/>
    </row>
    <row r="187" spans="1:13" s="3" customFormat="1" ht="12.75" hidden="1">
      <c r="A187" s="46"/>
      <c r="B187" s="6"/>
      <c r="C187" s="7"/>
      <c r="D187" s="402"/>
      <c r="E187" s="9"/>
      <c r="F187" s="266"/>
      <c r="G187" s="46"/>
      <c r="H187" s="26" t="s">
        <v>653</v>
      </c>
      <c r="I187" s="7"/>
      <c r="J187" s="333"/>
      <c r="K187" s="9"/>
      <c r="L187" s="270"/>
      <c r="M187" s="46"/>
    </row>
    <row r="188" spans="1:13" s="3" customFormat="1" ht="12.75" hidden="1">
      <c r="A188" s="46"/>
      <c r="B188" s="6"/>
      <c r="C188" s="7"/>
      <c r="D188" s="402"/>
      <c r="E188" s="9"/>
      <c r="F188" s="266"/>
      <c r="G188" s="46"/>
      <c r="H188" s="26" t="s">
        <v>901</v>
      </c>
      <c r="I188" s="7"/>
      <c r="J188" s="333"/>
      <c r="K188" s="9"/>
      <c r="L188" s="270"/>
      <c r="M188" s="46"/>
    </row>
    <row r="189" spans="1:13" s="3" customFormat="1" ht="12.75" hidden="1">
      <c r="A189" s="46"/>
      <c r="B189" s="6"/>
      <c r="C189" s="7"/>
      <c r="D189" s="21"/>
      <c r="E189" s="9"/>
      <c r="F189" s="226"/>
      <c r="G189" s="46"/>
      <c r="H189" s="26" t="s">
        <v>902</v>
      </c>
      <c r="I189" s="7"/>
      <c r="J189" s="333"/>
      <c r="K189" s="9"/>
      <c r="L189" s="237"/>
      <c r="M189" s="46"/>
    </row>
    <row r="190" spans="1:13" s="3" customFormat="1" ht="13.5" hidden="1" thickBot="1">
      <c r="A190" s="46"/>
      <c r="B190" s="19"/>
      <c r="C190" s="10"/>
      <c r="D190" s="22"/>
      <c r="E190" s="11"/>
      <c r="F190" s="227"/>
      <c r="G190" s="46"/>
      <c r="H190" s="28" t="s">
        <v>903</v>
      </c>
      <c r="I190" s="29"/>
      <c r="J190" s="506"/>
      <c r="K190" s="30"/>
      <c r="L190" s="238"/>
      <c r="M190" s="46"/>
    </row>
    <row r="191" spans="1:13" s="3" customFormat="1" ht="12.75" thickTop="1">
      <c r="A191" s="46"/>
      <c r="B191" s="47"/>
      <c r="C191" s="47"/>
      <c r="D191" s="47"/>
      <c r="E191" s="47"/>
      <c r="F191" s="47"/>
      <c r="G191" s="46"/>
      <c r="H191" s="48"/>
      <c r="I191" s="48"/>
      <c r="J191" s="48"/>
      <c r="K191" s="48"/>
      <c r="L191" s="48"/>
      <c r="M191" s="46"/>
    </row>
    <row r="192" spans="1:13" ht="21" thickBot="1">
      <c r="B192" s="893" t="s">
        <v>5</v>
      </c>
      <c r="C192" s="893"/>
      <c r="D192" s="35"/>
      <c r="E192" s="193" t="s">
        <v>3696</v>
      </c>
      <c r="F192" s="902" t="s">
        <v>717</v>
      </c>
      <c r="G192" s="902"/>
      <c r="H192" s="902"/>
      <c r="I192" s="902"/>
      <c r="J192" s="35"/>
      <c r="K192" s="893" t="s">
        <v>3695</v>
      </c>
      <c r="L192" s="893"/>
      <c r="M192" s="35"/>
    </row>
    <row r="193" spans="2:13" ht="13.5" thickTop="1" thickBot="1">
      <c r="B193" s="894" t="s">
        <v>1624</v>
      </c>
      <c r="C193" s="895"/>
      <c r="D193" s="43"/>
      <c r="E193" s="44"/>
      <c r="F193" s="44"/>
      <c r="G193" s="35"/>
      <c r="H193" s="898" t="s">
        <v>1625</v>
      </c>
      <c r="I193" s="899"/>
      <c r="J193" s="45"/>
      <c r="K193" s="45"/>
      <c r="L193" s="45"/>
      <c r="M193" s="35"/>
    </row>
    <row r="194" spans="2:13" ht="16.5" thickTop="1" thickBot="1">
      <c r="B194" s="896"/>
      <c r="C194" s="897"/>
      <c r="D194" s="14"/>
      <c r="E194" s="12" t="s">
        <v>647</v>
      </c>
      <c r="F194" s="13">
        <f>COUNTA(D196:D215)</f>
        <v>2</v>
      </c>
      <c r="G194" s="46"/>
      <c r="H194" s="900"/>
      <c r="I194" s="901"/>
      <c r="J194" s="32"/>
      <c r="K194" s="33" t="s">
        <v>647</v>
      </c>
      <c r="L194" s="34">
        <f>COUNTA(J196:J215)</f>
        <v>8</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969</v>
      </c>
      <c r="D196" s="84" t="s">
        <v>2880</v>
      </c>
      <c r="E196" s="85" t="s">
        <v>663</v>
      </c>
      <c r="F196" s="263" t="s">
        <v>1783</v>
      </c>
      <c r="G196" s="46"/>
      <c r="H196" s="100" t="s">
        <v>632</v>
      </c>
      <c r="I196" s="83" t="s">
        <v>798</v>
      </c>
      <c r="J196" s="84" t="s">
        <v>3525</v>
      </c>
      <c r="K196" s="85" t="s">
        <v>663</v>
      </c>
      <c r="L196" s="267" t="s">
        <v>3684</v>
      </c>
      <c r="M196" s="35"/>
    </row>
    <row r="197" spans="2:13">
      <c r="B197" s="87" t="s">
        <v>633</v>
      </c>
      <c r="C197" s="88" t="s">
        <v>830</v>
      </c>
      <c r="D197" s="89" t="s">
        <v>871</v>
      </c>
      <c r="E197" s="90" t="s">
        <v>931</v>
      </c>
      <c r="F197" s="264" t="s">
        <v>2713</v>
      </c>
      <c r="G197" s="46"/>
      <c r="H197" s="102" t="s">
        <v>633</v>
      </c>
      <c r="I197" s="88" t="s">
        <v>793</v>
      </c>
      <c r="J197" s="89" t="s">
        <v>2904</v>
      </c>
      <c r="K197" s="90" t="s">
        <v>753</v>
      </c>
      <c r="L197" s="268" t="s">
        <v>547</v>
      </c>
      <c r="M197" s="35"/>
    </row>
    <row r="198" spans="2:13">
      <c r="B198" s="92"/>
      <c r="C198" s="93"/>
      <c r="D198" s="94"/>
      <c r="E198" s="95"/>
      <c r="F198" s="265"/>
      <c r="G198" s="46"/>
      <c r="H198" s="104" t="s">
        <v>634</v>
      </c>
      <c r="I198" s="93" t="s">
        <v>710</v>
      </c>
      <c r="J198" s="94" t="s">
        <v>3368</v>
      </c>
      <c r="K198" s="95" t="s">
        <v>671</v>
      </c>
      <c r="L198" s="269" t="s">
        <v>3685</v>
      </c>
      <c r="M198" s="35"/>
    </row>
    <row r="199" spans="2:13">
      <c r="B199" s="6"/>
      <c r="C199" s="7"/>
      <c r="D199" s="8"/>
      <c r="E199" s="9"/>
      <c r="F199" s="266"/>
      <c r="G199" s="46"/>
      <c r="H199" s="26" t="s">
        <v>635</v>
      </c>
      <c r="I199" s="7" t="s">
        <v>1775</v>
      </c>
      <c r="J199" s="8" t="s">
        <v>1173</v>
      </c>
      <c r="K199" s="9" t="s">
        <v>931</v>
      </c>
      <c r="L199" s="270" t="s">
        <v>283</v>
      </c>
      <c r="M199" s="35"/>
    </row>
    <row r="200" spans="2:13">
      <c r="B200" s="6"/>
      <c r="C200" s="7"/>
      <c r="D200" s="8"/>
      <c r="E200" s="9"/>
      <c r="F200" s="266"/>
      <c r="G200" s="46"/>
      <c r="H200" s="26" t="s">
        <v>636</v>
      </c>
      <c r="I200" s="7" t="s">
        <v>3686</v>
      </c>
      <c r="J200" s="8" t="s">
        <v>1173</v>
      </c>
      <c r="K200" s="9" t="s">
        <v>931</v>
      </c>
      <c r="L200" s="270" t="s">
        <v>533</v>
      </c>
      <c r="M200" s="35"/>
    </row>
    <row r="201" spans="2:13">
      <c r="B201" s="6"/>
      <c r="C201" s="7"/>
      <c r="D201" s="8"/>
      <c r="E201" s="9"/>
      <c r="F201" s="266"/>
      <c r="G201" s="46"/>
      <c r="H201" s="26" t="s">
        <v>637</v>
      </c>
      <c r="I201" s="7" t="s">
        <v>1346</v>
      </c>
      <c r="J201" s="8" t="s">
        <v>3687</v>
      </c>
      <c r="K201" s="9" t="s">
        <v>931</v>
      </c>
      <c r="L201" s="270" t="s">
        <v>3688</v>
      </c>
      <c r="M201" s="35"/>
    </row>
    <row r="202" spans="2:13">
      <c r="B202" s="6"/>
      <c r="C202" s="7"/>
      <c r="D202" s="8"/>
      <c r="E202" s="9"/>
      <c r="F202" s="266"/>
      <c r="G202" s="46"/>
      <c r="H202" s="26" t="s">
        <v>638</v>
      </c>
      <c r="I202" s="7" t="s">
        <v>669</v>
      </c>
      <c r="J202" s="8" t="s">
        <v>3689</v>
      </c>
      <c r="K202" s="9" t="s">
        <v>883</v>
      </c>
      <c r="L202" s="270" t="s">
        <v>3173</v>
      </c>
      <c r="M202" s="35"/>
    </row>
    <row r="203" spans="2:13" ht="13.5" thickBot="1">
      <c r="B203" s="6"/>
      <c r="C203" s="7"/>
      <c r="D203" s="20"/>
      <c r="E203" s="9"/>
      <c r="F203" s="266"/>
      <c r="G203" s="46"/>
      <c r="H203" s="26" t="s">
        <v>639</v>
      </c>
      <c r="I203" s="7" t="s">
        <v>819</v>
      </c>
      <c r="J203" s="8" t="s">
        <v>1510</v>
      </c>
      <c r="K203" s="9" t="s">
        <v>1836</v>
      </c>
      <c r="L203" s="270" t="s">
        <v>3690</v>
      </c>
      <c r="M203" s="35"/>
    </row>
    <row r="204" spans="2:13" ht="12.75" hidden="1">
      <c r="B204" s="6"/>
      <c r="C204" s="7"/>
      <c r="D204" s="20"/>
      <c r="E204" s="9"/>
      <c r="F204" s="266"/>
      <c r="G204" s="46"/>
      <c r="H204" s="26" t="s">
        <v>640</v>
      </c>
      <c r="I204" s="7"/>
      <c r="J204" s="8"/>
      <c r="K204" s="9"/>
      <c r="L204" s="270"/>
      <c r="M204" s="35"/>
    </row>
    <row r="205" spans="2:13" ht="12.75" hidden="1">
      <c r="B205" s="6"/>
      <c r="C205" s="7"/>
      <c r="D205" s="20"/>
      <c r="E205" s="9"/>
      <c r="F205" s="266"/>
      <c r="G205" s="46"/>
      <c r="H205" s="26" t="s">
        <v>641</v>
      </c>
      <c r="I205" s="7"/>
      <c r="J205" s="8"/>
      <c r="K205" s="9"/>
      <c r="L205" s="270"/>
      <c r="M205" s="35"/>
    </row>
    <row r="206" spans="2:13" ht="12.75" hidden="1">
      <c r="B206" s="6"/>
      <c r="C206" s="7"/>
      <c r="D206" s="20"/>
      <c r="E206" s="9"/>
      <c r="F206" s="266"/>
      <c r="G206" s="46"/>
      <c r="H206" s="26"/>
      <c r="I206" s="7"/>
      <c r="J206" s="8"/>
      <c r="K206" s="9"/>
      <c r="L206" s="270"/>
      <c r="M206" s="35"/>
    </row>
    <row r="207" spans="2:13" ht="12.75" hidden="1">
      <c r="B207" s="6"/>
      <c r="C207" s="7"/>
      <c r="D207" s="20"/>
      <c r="E207" s="9"/>
      <c r="F207" s="266"/>
      <c r="G207" s="46"/>
      <c r="H207" s="26"/>
      <c r="I207" s="7"/>
      <c r="J207" s="8"/>
      <c r="K207" s="9"/>
      <c r="L207" s="270"/>
      <c r="M207" s="35"/>
    </row>
    <row r="208" spans="2:13" ht="12.75" hidden="1">
      <c r="B208" s="6"/>
      <c r="C208" s="7"/>
      <c r="D208" s="20"/>
      <c r="E208" s="9"/>
      <c r="F208" s="226"/>
      <c r="G208" s="46"/>
      <c r="H208" s="26"/>
      <c r="I208" s="7"/>
      <c r="J208" s="8"/>
      <c r="K208" s="9"/>
      <c r="L208" s="237"/>
      <c r="M208" s="35"/>
    </row>
    <row r="209" spans="1:13" ht="12.75" hidden="1">
      <c r="B209" s="6"/>
      <c r="C209" s="7"/>
      <c r="D209" s="20"/>
      <c r="E209" s="9"/>
      <c r="F209" s="226"/>
      <c r="G209" s="46"/>
      <c r="H209" s="26"/>
      <c r="I209" s="7"/>
      <c r="J209" s="8"/>
      <c r="K209" s="9"/>
      <c r="L209" s="237"/>
      <c r="M209" s="35"/>
    </row>
    <row r="210" spans="1:13" ht="12.75" hidden="1">
      <c r="B210" s="6"/>
      <c r="C210" s="7"/>
      <c r="D210" s="21"/>
      <c r="E210" s="9"/>
      <c r="F210" s="226"/>
      <c r="G210" s="46"/>
      <c r="H210" s="26"/>
      <c r="I210" s="7"/>
      <c r="J210" s="7"/>
      <c r="K210" s="9"/>
      <c r="L210" s="237"/>
      <c r="M210" s="35"/>
    </row>
    <row r="211" spans="1:13" ht="12.75" hidden="1">
      <c r="B211" s="6"/>
      <c r="C211" s="7"/>
      <c r="D211" s="21"/>
      <c r="E211" s="9"/>
      <c r="F211" s="226"/>
      <c r="G211" s="46"/>
      <c r="H211" s="26"/>
      <c r="I211" s="7"/>
      <c r="J211" s="7"/>
      <c r="K211" s="9"/>
      <c r="L211" s="237"/>
      <c r="M211" s="35"/>
    </row>
    <row r="212" spans="1:13" ht="12.75" hidden="1">
      <c r="B212" s="6"/>
      <c r="C212" s="7"/>
      <c r="D212" s="21"/>
      <c r="E212" s="9"/>
      <c r="F212" s="226"/>
      <c r="G212" s="46"/>
      <c r="H212" s="26"/>
      <c r="I212" s="7"/>
      <c r="J212" s="7"/>
      <c r="K212" s="9"/>
      <c r="L212" s="237"/>
      <c r="M212" s="35"/>
    </row>
    <row r="213" spans="1:13" ht="12.75" hidden="1">
      <c r="B213" s="6"/>
      <c r="C213" s="7"/>
      <c r="D213" s="21"/>
      <c r="E213" s="9"/>
      <c r="F213" s="226"/>
      <c r="G213" s="46"/>
      <c r="H213" s="26"/>
      <c r="I213" s="7"/>
      <c r="J213" s="7"/>
      <c r="K213" s="9"/>
      <c r="L213" s="237"/>
      <c r="M213" s="35"/>
    </row>
    <row r="214" spans="1:13" ht="12.75" hidden="1">
      <c r="B214" s="6"/>
      <c r="C214" s="7"/>
      <c r="D214" s="21"/>
      <c r="E214" s="9"/>
      <c r="F214" s="226"/>
      <c r="G214" s="46"/>
      <c r="H214" s="26"/>
      <c r="I214" s="7"/>
      <c r="J214" s="7"/>
      <c r="K214" s="9"/>
      <c r="L214" s="237"/>
      <c r="M214" s="35"/>
    </row>
    <row r="215" spans="1:13" ht="13.5" hidden="1" thickBot="1">
      <c r="B215" s="19"/>
      <c r="C215" s="10"/>
      <c r="D215" s="22"/>
      <c r="E215" s="11"/>
      <c r="F215" s="227"/>
      <c r="G215" s="46"/>
      <c r="H215" s="28"/>
      <c r="I215" s="29"/>
      <c r="J215" s="29"/>
      <c r="K215" s="30"/>
      <c r="L215" s="238"/>
      <c r="M215" s="35"/>
    </row>
    <row r="216" spans="1:13" ht="12.75" thickTop="1">
      <c r="B216" s="47"/>
      <c r="C216" s="47"/>
      <c r="D216" s="47"/>
      <c r="E216" s="47"/>
      <c r="F216" s="47"/>
      <c r="G216" s="46"/>
      <c r="H216" s="48"/>
      <c r="I216" s="48"/>
      <c r="J216" s="48"/>
      <c r="K216" s="48"/>
      <c r="L216" s="48"/>
      <c r="M216" s="35"/>
    </row>
    <row r="217" spans="1:13" s="3" customFormat="1" ht="21" thickBot="1">
      <c r="A217" s="35"/>
      <c r="B217" s="893" t="s">
        <v>772</v>
      </c>
      <c r="C217" s="893"/>
      <c r="D217" s="35"/>
      <c r="E217" s="193" t="s">
        <v>3695</v>
      </c>
      <c r="F217" s="902" t="s">
        <v>1651</v>
      </c>
      <c r="G217" s="902"/>
      <c r="H217" s="902"/>
      <c r="I217" s="902"/>
      <c r="J217" s="35"/>
      <c r="K217" s="893" t="s">
        <v>3695</v>
      </c>
      <c r="L217" s="893"/>
      <c r="M217" s="46"/>
    </row>
    <row r="218" spans="1:13" s="3" customFormat="1" ht="13.5" thickTop="1" thickBot="1">
      <c r="A218" s="35"/>
      <c r="B218" s="894" t="s">
        <v>718</v>
      </c>
      <c r="C218" s="895"/>
      <c r="D218" s="43"/>
      <c r="E218" s="44"/>
      <c r="F218" s="44"/>
      <c r="G218" s="35"/>
      <c r="H218" s="898" t="s">
        <v>719</v>
      </c>
      <c r="I218" s="899"/>
      <c r="J218" s="45"/>
      <c r="K218" s="45"/>
      <c r="L218" s="45"/>
      <c r="M218" s="46"/>
    </row>
    <row r="219" spans="1:13" s="3" customFormat="1" ht="16.5" thickTop="1" thickBot="1">
      <c r="A219" s="46"/>
      <c r="B219" s="896"/>
      <c r="C219" s="897"/>
      <c r="D219" s="14"/>
      <c r="E219" s="12" t="s">
        <v>647</v>
      </c>
      <c r="F219" s="13">
        <f>COUNTA(D221:D240)</f>
        <v>5</v>
      </c>
      <c r="G219" s="46"/>
      <c r="H219" s="900"/>
      <c r="I219" s="901"/>
      <c r="J219" s="32"/>
      <c r="K219" s="33" t="s">
        <v>647</v>
      </c>
      <c r="L219" s="34">
        <f>COUNTA(J221:J240)</f>
        <v>0</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689</v>
      </c>
      <c r="D221" s="84" t="s">
        <v>2322</v>
      </c>
      <c r="E221" s="85" t="s">
        <v>753</v>
      </c>
      <c r="F221" s="263" t="s">
        <v>3150</v>
      </c>
      <c r="G221" s="46"/>
      <c r="H221" s="100"/>
      <c r="I221" s="83"/>
      <c r="J221" s="84"/>
      <c r="K221" s="85"/>
      <c r="L221" s="267"/>
      <c r="M221" s="46"/>
    </row>
    <row r="222" spans="1:13" s="3" customFormat="1">
      <c r="A222" s="46"/>
      <c r="B222" s="87" t="s">
        <v>633</v>
      </c>
      <c r="C222" s="88" t="s">
        <v>1311</v>
      </c>
      <c r="D222" s="89" t="s">
        <v>3691</v>
      </c>
      <c r="E222" s="90" t="s">
        <v>679</v>
      </c>
      <c r="F222" s="264" t="s">
        <v>3692</v>
      </c>
      <c r="G222" s="46"/>
      <c r="H222" s="102"/>
      <c r="I222" s="88"/>
      <c r="J222" s="89"/>
      <c r="K222" s="90"/>
      <c r="L222" s="268"/>
      <c r="M222" s="46"/>
    </row>
    <row r="223" spans="1:13" s="3" customFormat="1">
      <c r="A223" s="46"/>
      <c r="B223" s="92" t="s">
        <v>634</v>
      </c>
      <c r="C223" s="93" t="s">
        <v>655</v>
      </c>
      <c r="D223" s="94" t="s">
        <v>108</v>
      </c>
      <c r="E223" s="95" t="s">
        <v>944</v>
      </c>
      <c r="F223" s="265" t="s">
        <v>3693</v>
      </c>
      <c r="G223" s="46"/>
      <c r="H223" s="104"/>
      <c r="I223" s="93"/>
      <c r="J223" s="94"/>
      <c r="K223" s="95"/>
      <c r="L223" s="269"/>
      <c r="M223" s="46"/>
    </row>
    <row r="224" spans="1:13" s="3" customFormat="1">
      <c r="A224" s="46"/>
      <c r="B224" s="6" t="s">
        <v>635</v>
      </c>
      <c r="C224" s="7" t="s">
        <v>629</v>
      </c>
      <c r="D224" s="8" t="s">
        <v>1528</v>
      </c>
      <c r="E224" s="9" t="s">
        <v>1836</v>
      </c>
      <c r="F224" s="266" t="s">
        <v>3694</v>
      </c>
      <c r="G224" s="46"/>
      <c r="H224" s="26"/>
      <c r="I224" s="7"/>
      <c r="J224" s="8"/>
      <c r="K224" s="9"/>
      <c r="L224" s="270"/>
      <c r="M224" s="46"/>
    </row>
    <row r="225" spans="1:13" s="3" customFormat="1" ht="12.75" thickBot="1">
      <c r="A225" s="46"/>
      <c r="B225" s="6" t="s">
        <v>636</v>
      </c>
      <c r="C225" s="7" t="s">
        <v>1618</v>
      </c>
      <c r="D225" s="8" t="s">
        <v>3238</v>
      </c>
      <c r="E225" s="9" t="s">
        <v>883</v>
      </c>
      <c r="F225" s="266" t="s">
        <v>3694</v>
      </c>
      <c r="G225" s="46"/>
      <c r="H225" s="26"/>
      <c r="I225" s="7"/>
      <c r="J225" s="8"/>
      <c r="K225" s="9"/>
      <c r="L225" s="270"/>
      <c r="M225" s="46"/>
    </row>
    <row r="226" spans="1:13" s="3" customFormat="1" hidden="1">
      <c r="A226" s="46"/>
      <c r="B226" s="6"/>
      <c r="C226" s="7"/>
      <c r="D226" s="8"/>
      <c r="E226" s="9"/>
      <c r="F226" s="266"/>
      <c r="G226" s="46"/>
      <c r="H226" s="26"/>
      <c r="I226" s="7"/>
      <c r="J226" s="8"/>
      <c r="K226" s="9"/>
      <c r="L226" s="270"/>
      <c r="M226" s="46"/>
    </row>
    <row r="227" spans="1:13" s="3" customFormat="1" hidden="1">
      <c r="A227" s="46"/>
      <c r="B227" s="6"/>
      <c r="C227" s="7"/>
      <c r="D227" s="8"/>
      <c r="E227" s="9"/>
      <c r="F227" s="26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0"/>
      <c r="E231" s="9"/>
      <c r="F231" s="226"/>
      <c r="G231" s="46"/>
      <c r="H231" s="26"/>
      <c r="I231" s="7"/>
      <c r="J231" s="8"/>
      <c r="K231" s="9"/>
      <c r="L231" s="237"/>
      <c r="M231" s="46"/>
    </row>
    <row r="232" spans="1:13" s="3" customFormat="1" ht="12.75" hidden="1">
      <c r="A232" s="46"/>
      <c r="B232" s="6"/>
      <c r="C232" s="7"/>
      <c r="D232" s="20"/>
      <c r="E232" s="9"/>
      <c r="F232" s="226"/>
      <c r="G232" s="46"/>
      <c r="H232" s="26"/>
      <c r="I232" s="7"/>
      <c r="J232" s="8"/>
      <c r="K232" s="9"/>
      <c r="L232" s="237"/>
      <c r="M232" s="46"/>
    </row>
    <row r="233" spans="1:13" s="3" customFormat="1" ht="12.75" hidden="1">
      <c r="A233" s="46"/>
      <c r="B233" s="6"/>
      <c r="C233" s="7"/>
      <c r="D233" s="20"/>
      <c r="E233" s="9"/>
      <c r="F233" s="226"/>
      <c r="G233" s="46"/>
      <c r="H233" s="26"/>
      <c r="I233" s="7"/>
      <c r="J233" s="8"/>
      <c r="K233" s="9"/>
      <c r="L233" s="237"/>
      <c r="M233" s="46"/>
    </row>
    <row r="234" spans="1:13" s="3" customFormat="1" ht="12.75" hidden="1">
      <c r="A234" s="46"/>
      <c r="B234" s="6"/>
      <c r="C234" s="7"/>
      <c r="D234" s="20"/>
      <c r="E234" s="9"/>
      <c r="F234" s="226"/>
      <c r="G234" s="46"/>
      <c r="H234" s="26"/>
      <c r="I234" s="7"/>
      <c r="J234" s="8"/>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2.75" hidden="1">
      <c r="A236" s="46"/>
      <c r="B236" s="6"/>
      <c r="C236" s="7"/>
      <c r="D236" s="21"/>
      <c r="E236" s="9"/>
      <c r="F236" s="226"/>
      <c r="G236" s="46"/>
      <c r="H236" s="26"/>
      <c r="I236" s="7"/>
      <c r="J236" s="7"/>
      <c r="K236" s="9"/>
      <c r="L236" s="237"/>
      <c r="M236" s="46"/>
    </row>
    <row r="237" spans="1:13" s="3" customFormat="1" ht="12.75" hidden="1">
      <c r="A237" s="46"/>
      <c r="B237" s="6"/>
      <c r="C237" s="7"/>
      <c r="D237" s="21"/>
      <c r="E237" s="9"/>
      <c r="F237" s="226"/>
      <c r="G237" s="46"/>
      <c r="H237" s="26"/>
      <c r="I237" s="7"/>
      <c r="J237" s="7"/>
      <c r="K237" s="9"/>
      <c r="L237" s="237"/>
      <c r="M237" s="46"/>
    </row>
    <row r="238" spans="1:13" s="3" customFormat="1" ht="12.75" hidden="1">
      <c r="A238" s="46"/>
      <c r="B238" s="6"/>
      <c r="C238" s="7"/>
      <c r="D238" s="21"/>
      <c r="E238" s="9"/>
      <c r="F238" s="226"/>
      <c r="G238" s="46"/>
      <c r="H238" s="26"/>
      <c r="I238" s="7"/>
      <c r="J238" s="7"/>
      <c r="K238" s="9"/>
      <c r="L238" s="237"/>
      <c r="M238" s="46"/>
    </row>
    <row r="239" spans="1:13" s="3" customFormat="1" ht="12.75" hidden="1">
      <c r="A239" s="46"/>
      <c r="B239" s="6"/>
      <c r="C239" s="7"/>
      <c r="D239" s="21"/>
      <c r="E239" s="9"/>
      <c r="F239" s="226"/>
      <c r="G239" s="46"/>
      <c r="H239" s="26"/>
      <c r="I239" s="7"/>
      <c r="J239" s="7"/>
      <c r="K239" s="9"/>
      <c r="L239" s="237"/>
      <c r="M239" s="46"/>
    </row>
    <row r="240" spans="1:13" s="3" customFormat="1" ht="13.5" hidden="1" thickBot="1">
      <c r="A240" s="46"/>
      <c r="B240" s="19"/>
      <c r="C240" s="10"/>
      <c r="D240" s="22"/>
      <c r="E240" s="11"/>
      <c r="F240" s="227"/>
      <c r="G240" s="46"/>
      <c r="H240" s="28"/>
      <c r="I240" s="29"/>
      <c r="J240" s="29"/>
      <c r="K240" s="30"/>
      <c r="L240" s="238"/>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5" t="s">
        <v>773</v>
      </c>
      <c r="C242" s="193"/>
      <c r="D242" s="35"/>
      <c r="E242" s="621" t="s">
        <v>3695</v>
      </c>
      <c r="F242" s="902" t="s">
        <v>1652</v>
      </c>
      <c r="G242" s="902"/>
      <c r="H242" s="902"/>
      <c r="I242" s="902"/>
      <c r="J242" s="35"/>
      <c r="K242" s="193" t="s">
        <v>724</v>
      </c>
      <c r="L242" s="193"/>
      <c r="M242" s="46"/>
    </row>
    <row r="243" spans="1:13" s="3" customFormat="1" ht="13.5" thickTop="1" thickBot="1">
      <c r="A243" s="35"/>
      <c r="B243" s="920" t="s">
        <v>720</v>
      </c>
      <c r="C243" s="921"/>
      <c r="D243" s="43"/>
      <c r="E243" s="44"/>
      <c r="F243" s="44"/>
      <c r="G243" s="35"/>
      <c r="H243" s="924" t="s">
        <v>721</v>
      </c>
      <c r="I243" s="925"/>
      <c r="J243" s="45"/>
      <c r="K243" s="45"/>
      <c r="L243" s="45"/>
      <c r="M243" s="46"/>
    </row>
    <row r="244" spans="1:13" s="3" customFormat="1" ht="16.5" thickTop="1" thickBot="1">
      <c r="A244" s="46"/>
      <c r="B244" s="922"/>
      <c r="C244" s="923"/>
      <c r="D244" s="14"/>
      <c r="E244" s="12" t="s">
        <v>647</v>
      </c>
      <c r="F244" s="13">
        <f>COUNTA(D246:D266)</f>
        <v>2</v>
      </c>
      <c r="G244" s="46"/>
      <c r="H244" s="926"/>
      <c r="I244" s="927"/>
      <c r="J244" s="32"/>
      <c r="K244" s="33" t="s">
        <v>647</v>
      </c>
      <c r="L244" s="34">
        <f>COUNTA(J246:J266)</f>
        <v>18</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927</v>
      </c>
      <c r="D246" s="84" t="s">
        <v>3697</v>
      </c>
      <c r="E246" s="85" t="s">
        <v>730</v>
      </c>
      <c r="F246" s="263" t="s">
        <v>3698</v>
      </c>
      <c r="G246" s="46"/>
      <c r="H246" s="100" t="s">
        <v>632</v>
      </c>
      <c r="I246" s="83" t="s">
        <v>731</v>
      </c>
      <c r="J246" s="84" t="s">
        <v>2109</v>
      </c>
      <c r="K246" s="85" t="s">
        <v>753</v>
      </c>
      <c r="L246" s="267" t="s">
        <v>3719</v>
      </c>
      <c r="M246" s="46"/>
    </row>
    <row r="247" spans="1:13" s="3" customFormat="1">
      <c r="A247" s="46"/>
      <c r="B247" s="87" t="s">
        <v>633</v>
      </c>
      <c r="C247" s="88" t="s">
        <v>655</v>
      </c>
      <c r="D247" s="89" t="s">
        <v>3699</v>
      </c>
      <c r="E247" s="90" t="s">
        <v>663</v>
      </c>
      <c r="F247" s="264" t="s">
        <v>3700</v>
      </c>
      <c r="G247" s="46"/>
      <c r="H247" s="102" t="s">
        <v>633</v>
      </c>
      <c r="I247" s="88" t="s">
        <v>742</v>
      </c>
      <c r="J247" s="89" t="s">
        <v>3110</v>
      </c>
      <c r="K247" s="90" t="s">
        <v>663</v>
      </c>
      <c r="L247" s="268" t="s">
        <v>3720</v>
      </c>
      <c r="M247" s="46"/>
    </row>
    <row r="248" spans="1:13" s="3" customFormat="1">
      <c r="A248" s="46"/>
      <c r="B248" s="92"/>
      <c r="C248" s="93"/>
      <c r="D248" s="94"/>
      <c r="E248" s="95"/>
      <c r="F248" s="265"/>
      <c r="G248" s="46"/>
      <c r="H248" s="104" t="s">
        <v>634</v>
      </c>
      <c r="I248" s="93" t="s">
        <v>1117</v>
      </c>
      <c r="J248" s="94" t="s">
        <v>1115</v>
      </c>
      <c r="K248" s="95" t="s">
        <v>2969</v>
      </c>
      <c r="L248" s="269" t="s">
        <v>3721</v>
      </c>
      <c r="M248" s="46"/>
    </row>
    <row r="249" spans="1:13" s="3" customFormat="1">
      <c r="A249" s="46"/>
      <c r="B249" s="6"/>
      <c r="C249" s="7"/>
      <c r="D249" s="8"/>
      <c r="E249" s="9"/>
      <c r="F249" s="266"/>
      <c r="G249" s="46"/>
      <c r="H249" s="26" t="s">
        <v>635</v>
      </c>
      <c r="I249" s="7" t="s">
        <v>3722</v>
      </c>
      <c r="J249" s="8" t="s">
        <v>3723</v>
      </c>
      <c r="K249" s="9" t="s">
        <v>3735</v>
      </c>
      <c r="L249" s="270" t="s">
        <v>3724</v>
      </c>
      <c r="M249" s="46"/>
    </row>
    <row r="250" spans="1:13" s="3" customFormat="1">
      <c r="A250" s="46"/>
      <c r="B250" s="6"/>
      <c r="C250" s="7"/>
      <c r="D250" s="8"/>
      <c r="E250" s="9"/>
      <c r="F250" s="266"/>
      <c r="G250" s="46"/>
      <c r="H250" s="26" t="s">
        <v>636</v>
      </c>
      <c r="I250" s="7" t="s">
        <v>839</v>
      </c>
      <c r="J250" s="8" t="s">
        <v>3725</v>
      </c>
      <c r="K250" s="9" t="s">
        <v>1599</v>
      </c>
      <c r="L250" s="270" t="s">
        <v>2757</v>
      </c>
      <c r="M250" s="46"/>
    </row>
    <row r="251" spans="1:13" s="3" customFormat="1">
      <c r="A251" s="46"/>
      <c r="B251" s="6"/>
      <c r="C251" s="7"/>
      <c r="D251" s="8"/>
      <c r="E251" s="9"/>
      <c r="F251" s="266"/>
      <c r="G251" s="46"/>
      <c r="H251" s="26" t="s">
        <v>637</v>
      </c>
      <c r="I251" s="7" t="s">
        <v>793</v>
      </c>
      <c r="J251" s="8" t="s">
        <v>794</v>
      </c>
      <c r="K251" s="9" t="s">
        <v>631</v>
      </c>
      <c r="L251" s="270" t="s">
        <v>3347</v>
      </c>
      <c r="M251" s="46"/>
    </row>
    <row r="252" spans="1:13" s="3" customFormat="1">
      <c r="A252" s="46"/>
      <c r="B252" s="6"/>
      <c r="C252" s="7"/>
      <c r="D252" s="8"/>
      <c r="E252" s="9"/>
      <c r="F252" s="266"/>
      <c r="G252" s="46"/>
      <c r="H252" s="26" t="s">
        <v>638</v>
      </c>
      <c r="I252" s="7" t="s">
        <v>735</v>
      </c>
      <c r="J252" s="8" t="s">
        <v>3726</v>
      </c>
      <c r="K252" s="9" t="s">
        <v>3727</v>
      </c>
      <c r="L252" s="270" t="s">
        <v>3728</v>
      </c>
      <c r="M252" s="46"/>
    </row>
    <row r="253" spans="1:13" s="3" customFormat="1" ht="12.75">
      <c r="A253" s="46"/>
      <c r="B253" s="6"/>
      <c r="C253" s="7"/>
      <c r="D253" s="20"/>
      <c r="E253" s="9"/>
      <c r="F253" s="226"/>
      <c r="G253" s="46"/>
      <c r="H253" s="26" t="s">
        <v>639</v>
      </c>
      <c r="I253" s="7" t="s">
        <v>1060</v>
      </c>
      <c r="J253" s="8" t="s">
        <v>316</v>
      </c>
      <c r="K253" s="9" t="s">
        <v>730</v>
      </c>
      <c r="L253" s="270" t="s">
        <v>3729</v>
      </c>
      <c r="M253" s="46"/>
    </row>
    <row r="254" spans="1:13" s="3" customFormat="1" ht="12.75">
      <c r="A254" s="46"/>
      <c r="B254" s="6"/>
      <c r="C254" s="7"/>
      <c r="D254" s="20"/>
      <c r="E254" s="9"/>
      <c r="F254" s="226"/>
      <c r="G254" s="46"/>
      <c r="H254" s="26" t="s">
        <v>640</v>
      </c>
      <c r="I254" s="7" t="s">
        <v>1123</v>
      </c>
      <c r="J254" s="8" t="s">
        <v>3730</v>
      </c>
      <c r="K254" s="9" t="s">
        <v>663</v>
      </c>
      <c r="L254" s="270" t="s">
        <v>3731</v>
      </c>
      <c r="M254" s="46"/>
    </row>
    <row r="255" spans="1:13" s="3" customFormat="1" ht="12.75">
      <c r="A255" s="46"/>
      <c r="B255" s="6"/>
      <c r="C255" s="7"/>
      <c r="D255" s="20"/>
      <c r="E255" s="9"/>
      <c r="F255" s="226"/>
      <c r="G255" s="46"/>
      <c r="H255" s="26" t="s">
        <v>641</v>
      </c>
      <c r="I255" s="7" t="s">
        <v>742</v>
      </c>
      <c r="J255" s="8" t="s">
        <v>3732</v>
      </c>
      <c r="K255" s="9" t="s">
        <v>753</v>
      </c>
      <c r="L255" s="270" t="s">
        <v>3733</v>
      </c>
      <c r="M255" s="46"/>
    </row>
    <row r="256" spans="1:13" s="3" customFormat="1" ht="12.75">
      <c r="A256" s="46"/>
      <c r="B256" s="6"/>
      <c r="C256" s="7"/>
      <c r="D256" s="20"/>
      <c r="E256" s="9"/>
      <c r="F256" s="226"/>
      <c r="G256" s="46"/>
      <c r="H256" s="26" t="s">
        <v>642</v>
      </c>
      <c r="I256" s="7" t="s">
        <v>859</v>
      </c>
      <c r="J256" s="8" t="s">
        <v>3734</v>
      </c>
      <c r="K256" s="9" t="s">
        <v>3735</v>
      </c>
      <c r="L256" s="270" t="s">
        <v>3736</v>
      </c>
      <c r="M256" s="46"/>
    </row>
    <row r="257" spans="1:13" s="3" customFormat="1" ht="12.75">
      <c r="A257" s="46"/>
      <c r="B257" s="6"/>
      <c r="C257" s="7"/>
      <c r="D257" s="20"/>
      <c r="E257" s="9"/>
      <c r="F257" s="226"/>
      <c r="G257" s="46"/>
      <c r="H257" s="26" t="s">
        <v>643</v>
      </c>
      <c r="I257" s="7" t="s">
        <v>701</v>
      </c>
      <c r="J257" s="8" t="s">
        <v>3637</v>
      </c>
      <c r="K257" s="9" t="s">
        <v>730</v>
      </c>
      <c r="L257" s="270" t="s">
        <v>589</v>
      </c>
      <c r="M257" s="46"/>
    </row>
    <row r="258" spans="1:13" s="3" customFormat="1" ht="12.75">
      <c r="A258" s="46"/>
      <c r="B258" s="6"/>
      <c r="C258" s="7"/>
      <c r="D258" s="20"/>
      <c r="E258" s="9"/>
      <c r="F258" s="226"/>
      <c r="G258" s="46"/>
      <c r="H258" s="26" t="s">
        <v>644</v>
      </c>
      <c r="I258" s="7" t="s">
        <v>1053</v>
      </c>
      <c r="J258" s="8" t="s">
        <v>998</v>
      </c>
      <c r="K258" s="9" t="s">
        <v>753</v>
      </c>
      <c r="L258" s="270" t="s">
        <v>3737</v>
      </c>
      <c r="M258" s="46"/>
    </row>
    <row r="259" spans="1:13" s="3" customFormat="1" ht="12.75">
      <c r="A259" s="46"/>
      <c r="B259" s="6"/>
      <c r="C259" s="7"/>
      <c r="D259" s="20"/>
      <c r="E259" s="9"/>
      <c r="F259" s="226"/>
      <c r="G259" s="46"/>
      <c r="H259" s="26" t="s">
        <v>645</v>
      </c>
      <c r="I259" s="7" t="s">
        <v>818</v>
      </c>
      <c r="J259" s="8" t="s">
        <v>3623</v>
      </c>
      <c r="K259" s="9" t="s">
        <v>942</v>
      </c>
      <c r="L259" s="270" t="s">
        <v>3738</v>
      </c>
      <c r="M259" s="46"/>
    </row>
    <row r="260" spans="1:13" s="3" customFormat="1" ht="12.75">
      <c r="A260" s="46"/>
      <c r="B260" s="6"/>
      <c r="C260" s="7"/>
      <c r="D260" s="20"/>
      <c r="E260" s="9"/>
      <c r="F260" s="226"/>
      <c r="G260" s="46"/>
      <c r="H260" s="26" t="s">
        <v>648</v>
      </c>
      <c r="I260" s="7" t="s">
        <v>742</v>
      </c>
      <c r="J260" s="8" t="s">
        <v>3560</v>
      </c>
      <c r="K260" s="9" t="s">
        <v>631</v>
      </c>
      <c r="L260" s="270" t="s">
        <v>3012</v>
      </c>
      <c r="M260" s="46"/>
    </row>
    <row r="261" spans="1:13" s="3" customFormat="1" ht="12.75">
      <c r="A261" s="46"/>
      <c r="B261" s="6"/>
      <c r="C261" s="7"/>
      <c r="D261" s="21"/>
      <c r="E261" s="9"/>
      <c r="F261" s="226"/>
      <c r="G261" s="46"/>
      <c r="H261" s="26" t="s">
        <v>649</v>
      </c>
      <c r="I261" s="7" t="s">
        <v>742</v>
      </c>
      <c r="J261" s="8" t="s">
        <v>746</v>
      </c>
      <c r="K261" s="9" t="s">
        <v>631</v>
      </c>
      <c r="L261" s="237" t="s">
        <v>3012</v>
      </c>
      <c r="M261" s="46"/>
    </row>
    <row r="262" spans="1:13" s="3" customFormat="1" ht="12.75">
      <c r="A262" s="46"/>
      <c r="B262" s="6"/>
      <c r="C262" s="7"/>
      <c r="D262" s="21"/>
      <c r="E262" s="9"/>
      <c r="F262" s="226"/>
      <c r="G262" s="46"/>
      <c r="H262" s="26" t="s">
        <v>650</v>
      </c>
      <c r="I262" s="7" t="s">
        <v>708</v>
      </c>
      <c r="J262" s="333" t="s">
        <v>811</v>
      </c>
      <c r="K262" s="9" t="s">
        <v>631</v>
      </c>
      <c r="L262" s="237" t="s">
        <v>3739</v>
      </c>
      <c r="M262" s="46"/>
    </row>
    <row r="263" spans="1:13" s="3" customFormat="1" ht="13.5" thickBot="1">
      <c r="A263" s="46"/>
      <c r="B263" s="6"/>
      <c r="C263" s="7"/>
      <c r="D263" s="21"/>
      <c r="E263" s="9"/>
      <c r="F263" s="226"/>
      <c r="G263" s="46"/>
      <c r="H263" s="26" t="s">
        <v>651</v>
      </c>
      <c r="I263" s="7" t="s">
        <v>1606</v>
      </c>
      <c r="J263" s="333" t="s">
        <v>3740</v>
      </c>
      <c r="K263" s="9" t="s">
        <v>663</v>
      </c>
      <c r="L263" s="237" t="s">
        <v>3741</v>
      </c>
      <c r="M263" s="46"/>
    </row>
    <row r="264" spans="1:13" s="3" customFormat="1" ht="12.75" hidden="1">
      <c r="A264" s="46"/>
      <c r="B264" s="6"/>
      <c r="C264" s="7"/>
      <c r="D264" s="21"/>
      <c r="E264" s="9"/>
      <c r="F264" s="226"/>
      <c r="G264" s="46"/>
      <c r="H264" s="26"/>
      <c r="I264" s="7"/>
      <c r="J264" s="333"/>
      <c r="K264" s="9"/>
      <c r="L264" s="237"/>
      <c r="M264" s="46"/>
    </row>
    <row r="265" spans="1:13" s="3" customFormat="1" ht="12.75" hidden="1">
      <c r="A265" s="46"/>
      <c r="B265" s="6"/>
      <c r="C265" s="7"/>
      <c r="D265" s="21"/>
      <c r="E265" s="9"/>
      <c r="F265" s="226"/>
      <c r="G265" s="46"/>
      <c r="H265" s="26"/>
      <c r="I265" s="7"/>
      <c r="J265" s="333"/>
      <c r="K265" s="9"/>
      <c r="L265" s="237"/>
      <c r="M265" s="46"/>
    </row>
    <row r="266" spans="1:13" s="3" customFormat="1" ht="13.5" hidden="1" thickBot="1">
      <c r="A266" s="46"/>
      <c r="B266" s="19"/>
      <c r="C266" s="10"/>
      <c r="D266" s="22"/>
      <c r="E266" s="11"/>
      <c r="F266" s="227"/>
      <c r="G266" s="46"/>
      <c r="H266" s="28"/>
      <c r="I266" s="29"/>
      <c r="J266" s="506"/>
      <c r="K266" s="30"/>
      <c r="L266" s="238"/>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5" t="s">
        <v>774</v>
      </c>
      <c r="C268" s="193"/>
      <c r="D268" s="35"/>
      <c r="E268" s="621" t="s">
        <v>3695</v>
      </c>
      <c r="F268" s="902" t="s">
        <v>723</v>
      </c>
      <c r="G268" s="902"/>
      <c r="H268" s="902"/>
      <c r="I268" s="902"/>
      <c r="K268" s="193" t="s">
        <v>724</v>
      </c>
      <c r="L268" s="193"/>
      <c r="M268" s="46"/>
    </row>
    <row r="269" spans="1:13" s="3" customFormat="1" ht="13.5" thickTop="1" thickBot="1">
      <c r="A269" s="35"/>
      <c r="B269" s="920" t="s">
        <v>1617</v>
      </c>
      <c r="C269" s="921"/>
      <c r="D269" s="43"/>
      <c r="E269" s="44"/>
      <c r="F269" s="44"/>
      <c r="G269" s="35"/>
      <c r="H269" s="924" t="s">
        <v>722</v>
      </c>
      <c r="I269" s="925"/>
      <c r="J269" s="45"/>
      <c r="K269" s="45"/>
      <c r="L269" s="45"/>
      <c r="M269" s="46"/>
    </row>
    <row r="270" spans="1:13" s="3" customFormat="1" ht="16.5" thickTop="1" thickBot="1">
      <c r="A270" s="46"/>
      <c r="B270" s="922"/>
      <c r="C270" s="923"/>
      <c r="D270" s="14"/>
      <c r="E270" s="12" t="s">
        <v>647</v>
      </c>
      <c r="F270" s="13">
        <f>COUNTA(D272:D291)</f>
        <v>14</v>
      </c>
      <c r="G270" s="46"/>
      <c r="H270" s="926"/>
      <c r="I270" s="927"/>
      <c r="J270" s="32"/>
      <c r="K270" s="33" t="s">
        <v>647</v>
      </c>
      <c r="L270" s="34">
        <f>COUNTA(J272:J291)</f>
        <v>16</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698</v>
      </c>
      <c r="D272" s="84" t="s">
        <v>2298</v>
      </c>
      <c r="E272" s="85" t="s">
        <v>679</v>
      </c>
      <c r="F272" s="263" t="s">
        <v>3701</v>
      </c>
      <c r="G272" s="46"/>
      <c r="H272" s="100" t="s">
        <v>632</v>
      </c>
      <c r="I272" s="83" t="s">
        <v>828</v>
      </c>
      <c r="J272" s="84" t="s">
        <v>1603</v>
      </c>
      <c r="K272" s="85" t="s">
        <v>1599</v>
      </c>
      <c r="L272" s="267" t="s">
        <v>3742</v>
      </c>
      <c r="M272" s="46"/>
    </row>
    <row r="273" spans="1:13" s="3" customFormat="1">
      <c r="A273" s="46"/>
      <c r="B273" s="87" t="s">
        <v>633</v>
      </c>
      <c r="C273" s="88" t="s">
        <v>1043</v>
      </c>
      <c r="D273" s="89" t="s">
        <v>1751</v>
      </c>
      <c r="E273" s="90" t="s">
        <v>671</v>
      </c>
      <c r="F273" s="264" t="s">
        <v>3702</v>
      </c>
      <c r="G273" s="46"/>
      <c r="H273" s="102" t="s">
        <v>633</v>
      </c>
      <c r="I273" s="88" t="s">
        <v>707</v>
      </c>
      <c r="J273" s="89" t="s">
        <v>1430</v>
      </c>
      <c r="K273" s="90" t="s">
        <v>883</v>
      </c>
      <c r="L273" s="268" t="s">
        <v>3743</v>
      </c>
      <c r="M273" s="46"/>
    </row>
    <row r="274" spans="1:13" s="3" customFormat="1">
      <c r="A274" s="46"/>
      <c r="B274" s="92" t="s">
        <v>634</v>
      </c>
      <c r="C274" s="93" t="s">
        <v>969</v>
      </c>
      <c r="D274" s="94" t="s">
        <v>1271</v>
      </c>
      <c r="E274" s="95" t="s">
        <v>948</v>
      </c>
      <c r="F274" s="265" t="s">
        <v>2973</v>
      </c>
      <c r="G274" s="46"/>
      <c r="H274" s="104" t="s">
        <v>634</v>
      </c>
      <c r="I274" s="93" t="s">
        <v>793</v>
      </c>
      <c r="J274" s="94" t="s">
        <v>2566</v>
      </c>
      <c r="K274" s="95" t="s">
        <v>753</v>
      </c>
      <c r="L274" s="269" t="s">
        <v>1846</v>
      </c>
      <c r="M274" s="46"/>
    </row>
    <row r="275" spans="1:13" s="3" customFormat="1">
      <c r="A275" s="46"/>
      <c r="B275" s="6" t="s">
        <v>635</v>
      </c>
      <c r="C275" s="7" t="s">
        <v>1405</v>
      </c>
      <c r="D275" s="8" t="s">
        <v>2971</v>
      </c>
      <c r="E275" s="9" t="s">
        <v>730</v>
      </c>
      <c r="F275" s="266" t="s">
        <v>3703</v>
      </c>
      <c r="G275" s="46"/>
      <c r="H275" s="26" t="s">
        <v>635</v>
      </c>
      <c r="I275" s="7" t="s">
        <v>982</v>
      </c>
      <c r="J275" s="8" t="s">
        <v>1281</v>
      </c>
      <c r="K275" s="9" t="s">
        <v>753</v>
      </c>
      <c r="L275" s="270" t="s">
        <v>3744</v>
      </c>
      <c r="M275" s="46"/>
    </row>
    <row r="276" spans="1:13" s="3" customFormat="1">
      <c r="A276" s="46"/>
      <c r="B276" s="6" t="s">
        <v>636</v>
      </c>
      <c r="C276" s="7" t="s">
        <v>1620</v>
      </c>
      <c r="D276" s="8" t="s">
        <v>1621</v>
      </c>
      <c r="E276" s="9" t="s">
        <v>37</v>
      </c>
      <c r="F276" s="266" t="s">
        <v>554</v>
      </c>
      <c r="G276" s="46"/>
      <c r="H276" s="26" t="s">
        <v>636</v>
      </c>
      <c r="I276" s="7" t="s">
        <v>731</v>
      </c>
      <c r="J276" s="8" t="s">
        <v>3331</v>
      </c>
      <c r="K276" s="9" t="s">
        <v>730</v>
      </c>
      <c r="L276" s="270" t="s">
        <v>3345</v>
      </c>
      <c r="M276" s="46"/>
    </row>
    <row r="277" spans="1:13" s="3" customFormat="1">
      <c r="A277" s="46"/>
      <c r="B277" s="6" t="s">
        <v>637</v>
      </c>
      <c r="C277" s="7" t="s">
        <v>682</v>
      </c>
      <c r="D277" s="8" t="s">
        <v>3171</v>
      </c>
      <c r="E277" s="9" t="s">
        <v>37</v>
      </c>
      <c r="F277" s="266" t="s">
        <v>3704</v>
      </c>
      <c r="G277" s="46"/>
      <c r="H277" s="26" t="s">
        <v>637</v>
      </c>
      <c r="I277" s="7" t="s">
        <v>1238</v>
      </c>
      <c r="J277" s="8" t="s">
        <v>3183</v>
      </c>
      <c r="K277" s="9" t="s">
        <v>3221</v>
      </c>
      <c r="L277" s="270" t="s">
        <v>3745</v>
      </c>
      <c r="M277" s="46"/>
    </row>
    <row r="278" spans="1:13" s="3" customFormat="1">
      <c r="A278" s="46"/>
      <c r="B278" s="6" t="s">
        <v>638</v>
      </c>
      <c r="C278" s="7" t="s">
        <v>761</v>
      </c>
      <c r="D278" s="8" t="s">
        <v>2058</v>
      </c>
      <c r="E278" s="9" t="s">
        <v>37</v>
      </c>
      <c r="F278" s="266" t="s">
        <v>3705</v>
      </c>
      <c r="G278" s="46"/>
      <c r="H278" s="26" t="s">
        <v>638</v>
      </c>
      <c r="I278" s="7" t="s">
        <v>711</v>
      </c>
      <c r="J278" s="8" t="s">
        <v>1304</v>
      </c>
      <c r="K278" s="9" t="s">
        <v>954</v>
      </c>
      <c r="L278" s="270" t="s">
        <v>3746</v>
      </c>
      <c r="M278" s="46"/>
    </row>
    <row r="279" spans="1:13" s="3" customFormat="1">
      <c r="A279" s="46"/>
      <c r="B279" s="6" t="s">
        <v>639</v>
      </c>
      <c r="C279" s="7" t="s">
        <v>763</v>
      </c>
      <c r="D279" s="8" t="s">
        <v>3791</v>
      </c>
      <c r="E279" s="9" t="s">
        <v>1599</v>
      </c>
      <c r="F279" s="266" t="s">
        <v>2944</v>
      </c>
      <c r="G279" s="46"/>
      <c r="H279" s="26" t="s">
        <v>639</v>
      </c>
      <c r="I279" s="7" t="s">
        <v>708</v>
      </c>
      <c r="J279" s="8" t="s">
        <v>3747</v>
      </c>
      <c r="K279" s="9" t="s">
        <v>883</v>
      </c>
      <c r="L279" s="270" t="s">
        <v>3748</v>
      </c>
      <c r="M279" s="46"/>
    </row>
    <row r="280" spans="1:13" s="3" customFormat="1">
      <c r="A280" s="46"/>
      <c r="B280" s="6" t="s">
        <v>640</v>
      </c>
      <c r="C280" s="7" t="s">
        <v>655</v>
      </c>
      <c r="D280" s="8" t="s">
        <v>3706</v>
      </c>
      <c r="E280" s="9" t="s">
        <v>37</v>
      </c>
      <c r="F280" s="266" t="s">
        <v>3707</v>
      </c>
      <c r="G280" s="46"/>
      <c r="H280" s="26" t="s">
        <v>640</v>
      </c>
      <c r="I280" s="7" t="s">
        <v>1065</v>
      </c>
      <c r="J280" s="8" t="s">
        <v>3110</v>
      </c>
      <c r="K280" s="9" t="s">
        <v>2330</v>
      </c>
      <c r="L280" s="270" t="s">
        <v>3749</v>
      </c>
      <c r="M280" s="46"/>
    </row>
    <row r="281" spans="1:13" s="3" customFormat="1" ht="12.75">
      <c r="A281" s="46"/>
      <c r="B281" s="6" t="s">
        <v>641</v>
      </c>
      <c r="C281" s="7" t="s">
        <v>1311</v>
      </c>
      <c r="D281" s="20" t="s">
        <v>3708</v>
      </c>
      <c r="E281" s="9" t="s">
        <v>2781</v>
      </c>
      <c r="F281" s="226" t="s">
        <v>3709</v>
      </c>
      <c r="G281" s="46"/>
      <c r="H281" s="26" t="s">
        <v>641</v>
      </c>
      <c r="I281" s="7" t="s">
        <v>1172</v>
      </c>
      <c r="J281" s="8" t="s">
        <v>3750</v>
      </c>
      <c r="K281" s="9" t="s">
        <v>671</v>
      </c>
      <c r="L281" s="270" t="s">
        <v>3751</v>
      </c>
      <c r="M281" s="46"/>
    </row>
    <row r="282" spans="1:13" s="3" customFormat="1" ht="12.75">
      <c r="A282" s="46"/>
      <c r="B282" s="6" t="s">
        <v>642</v>
      </c>
      <c r="C282" s="7" t="s">
        <v>2979</v>
      </c>
      <c r="D282" s="20" t="s">
        <v>924</v>
      </c>
      <c r="E282" s="9" t="s">
        <v>631</v>
      </c>
      <c r="F282" s="226" t="s">
        <v>3710</v>
      </c>
      <c r="G282" s="46"/>
      <c r="H282" s="26" t="s">
        <v>642</v>
      </c>
      <c r="I282" s="7" t="s">
        <v>866</v>
      </c>
      <c r="J282" s="8" t="s">
        <v>31</v>
      </c>
      <c r="K282" s="9" t="s">
        <v>671</v>
      </c>
      <c r="L282" s="270" t="s">
        <v>3752</v>
      </c>
      <c r="M282" s="46"/>
    </row>
    <row r="283" spans="1:13" s="3" customFormat="1" ht="12.75">
      <c r="A283" s="46"/>
      <c r="B283" s="6" t="s">
        <v>643</v>
      </c>
      <c r="C283" s="7" t="s">
        <v>682</v>
      </c>
      <c r="D283" s="20" t="s">
        <v>695</v>
      </c>
      <c r="E283" s="9" t="s">
        <v>631</v>
      </c>
      <c r="F283" s="226" t="s">
        <v>3711</v>
      </c>
      <c r="G283" s="46"/>
      <c r="H283" s="26" t="s">
        <v>643</v>
      </c>
      <c r="I283" s="7" t="s">
        <v>2351</v>
      </c>
      <c r="J283" s="8" t="s">
        <v>3368</v>
      </c>
      <c r="K283" s="9" t="s">
        <v>883</v>
      </c>
      <c r="L283" s="270" t="s">
        <v>3753</v>
      </c>
      <c r="M283" s="46"/>
    </row>
    <row r="284" spans="1:13" s="3" customFormat="1" ht="12.75">
      <c r="A284" s="46"/>
      <c r="B284" s="6" t="s">
        <v>644</v>
      </c>
      <c r="C284" s="7" t="s">
        <v>1808</v>
      </c>
      <c r="D284" s="20" t="s">
        <v>3712</v>
      </c>
      <c r="E284" s="9" t="s">
        <v>37</v>
      </c>
      <c r="F284" s="226" t="s">
        <v>3713</v>
      </c>
      <c r="G284" s="46"/>
      <c r="H284" s="26" t="s">
        <v>644</v>
      </c>
      <c r="I284" s="7" t="s">
        <v>849</v>
      </c>
      <c r="J284" s="8" t="s">
        <v>1152</v>
      </c>
      <c r="K284" s="9" t="s">
        <v>671</v>
      </c>
      <c r="L284" s="270" t="s">
        <v>3754</v>
      </c>
      <c r="M284" s="46"/>
    </row>
    <row r="285" spans="1:13" s="3" customFormat="1" ht="12.75">
      <c r="A285" s="46"/>
      <c r="B285" s="6" t="s">
        <v>645</v>
      </c>
      <c r="C285" s="7" t="s">
        <v>3714</v>
      </c>
      <c r="D285" s="20" t="s">
        <v>3715</v>
      </c>
      <c r="E285" s="9" t="s">
        <v>37</v>
      </c>
      <c r="F285" s="226" t="s">
        <v>3200</v>
      </c>
      <c r="G285" s="46"/>
      <c r="H285" s="26" t="s">
        <v>645</v>
      </c>
      <c r="I285" s="7" t="s">
        <v>701</v>
      </c>
      <c r="J285" s="8" t="s">
        <v>3500</v>
      </c>
      <c r="K285" s="9" t="s">
        <v>883</v>
      </c>
      <c r="L285" s="270" t="s">
        <v>3755</v>
      </c>
      <c r="M285" s="46"/>
    </row>
    <row r="286" spans="1:13" s="3" customFormat="1" ht="12.75">
      <c r="A286" s="46"/>
      <c r="B286" s="6"/>
      <c r="C286" s="7"/>
      <c r="D286" s="21"/>
      <c r="E286" s="9"/>
      <c r="F286" s="226"/>
      <c r="G286" s="46"/>
      <c r="H286" s="26" t="s">
        <v>648</v>
      </c>
      <c r="I286" s="7" t="s">
        <v>744</v>
      </c>
      <c r="J286" s="333" t="s">
        <v>745</v>
      </c>
      <c r="K286" s="9" t="s">
        <v>753</v>
      </c>
      <c r="L286" s="237" t="s">
        <v>3756</v>
      </c>
      <c r="M286" s="46"/>
    </row>
    <row r="287" spans="1:13" s="3" customFormat="1" ht="13.5" thickBot="1">
      <c r="A287" s="46"/>
      <c r="B287" s="6"/>
      <c r="C287" s="7"/>
      <c r="D287" s="21"/>
      <c r="E287" s="9"/>
      <c r="F287" s="226"/>
      <c r="G287" s="46"/>
      <c r="H287" s="26" t="s">
        <v>649</v>
      </c>
      <c r="I287" s="7" t="s">
        <v>963</v>
      </c>
      <c r="J287" s="333" t="s">
        <v>3689</v>
      </c>
      <c r="K287" s="9" t="s">
        <v>883</v>
      </c>
      <c r="L287" s="237" t="s">
        <v>3757</v>
      </c>
      <c r="M287" s="46"/>
    </row>
    <row r="288" spans="1:13" s="3" customFormat="1" ht="12.75" hidden="1">
      <c r="A288" s="46"/>
      <c r="B288" s="6"/>
      <c r="C288" s="7"/>
      <c r="D288" s="21"/>
      <c r="E288" s="9"/>
      <c r="F288" s="226"/>
      <c r="G288" s="46"/>
      <c r="H288" s="26"/>
      <c r="I288" s="7"/>
      <c r="J288" s="7"/>
      <c r="K288" s="9"/>
      <c r="L288" s="237"/>
      <c r="M288" s="46"/>
    </row>
    <row r="289" spans="1:13" s="3" customFormat="1" ht="12.75" hidden="1">
      <c r="A289" s="46"/>
      <c r="B289" s="6"/>
      <c r="C289" s="7"/>
      <c r="D289" s="21"/>
      <c r="E289" s="9"/>
      <c r="F289" s="226"/>
      <c r="G289" s="46"/>
      <c r="H289" s="26"/>
      <c r="I289" s="7"/>
      <c r="J289" s="7"/>
      <c r="K289" s="9"/>
      <c r="L289" s="237"/>
      <c r="M289" s="46"/>
    </row>
    <row r="290" spans="1:13" s="3" customFormat="1" ht="12.75" hidden="1">
      <c r="A290" s="46"/>
      <c r="B290" s="6"/>
      <c r="C290" s="7"/>
      <c r="D290" s="21"/>
      <c r="E290" s="9"/>
      <c r="F290" s="226"/>
      <c r="G290" s="46"/>
      <c r="H290" s="26"/>
      <c r="I290" s="7"/>
      <c r="J290" s="7"/>
      <c r="K290" s="9"/>
      <c r="L290" s="237"/>
      <c r="M290" s="46"/>
    </row>
    <row r="291" spans="1:13" s="3" customFormat="1" ht="13.5" hidden="1" thickBot="1">
      <c r="A291" s="46"/>
      <c r="B291" s="19"/>
      <c r="C291" s="10"/>
      <c r="D291" s="22"/>
      <c r="E291" s="11"/>
      <c r="F291" s="227"/>
      <c r="G291" s="46"/>
      <c r="H291" s="28"/>
      <c r="I291" s="29"/>
      <c r="J291" s="29"/>
      <c r="K291" s="30"/>
      <c r="L291" s="238"/>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5" t="s">
        <v>914</v>
      </c>
      <c r="C293" s="193"/>
      <c r="D293" s="193" t="s">
        <v>724</v>
      </c>
      <c r="E293" s="902" t="s">
        <v>916</v>
      </c>
      <c r="F293" s="902"/>
      <c r="G293" s="42"/>
      <c r="H293" s="193" t="s">
        <v>775</v>
      </c>
      <c r="I293" s="193"/>
      <c r="J293" s="193" t="s">
        <v>724</v>
      </c>
      <c r="K293" s="902" t="s">
        <v>915</v>
      </c>
      <c r="L293" s="902"/>
      <c r="M293" s="46"/>
    </row>
    <row r="294" spans="1:13" s="3" customFormat="1" ht="13.5" thickTop="1" thickBot="1">
      <c r="A294" s="35"/>
      <c r="B294" s="930" t="s">
        <v>906</v>
      </c>
      <c r="C294" s="931"/>
      <c r="D294" s="45"/>
      <c r="E294" s="45"/>
      <c r="F294" s="45"/>
      <c r="G294" s="35"/>
      <c r="H294" s="924" t="s">
        <v>722</v>
      </c>
      <c r="I294" s="925"/>
      <c r="J294" s="45"/>
      <c r="K294" s="45"/>
      <c r="L294" s="45"/>
      <c r="M294" s="46"/>
    </row>
    <row r="295" spans="1:13" s="3" customFormat="1" ht="16.5" thickTop="1" thickBot="1">
      <c r="A295" s="46"/>
      <c r="B295" s="932"/>
      <c r="C295" s="933"/>
      <c r="D295" s="58"/>
      <c r="E295" s="59" t="s">
        <v>647</v>
      </c>
      <c r="F295" s="60">
        <f>COUNTA(D297:D316)</f>
        <v>5</v>
      </c>
      <c r="G295" s="46"/>
      <c r="H295" s="926"/>
      <c r="I295" s="927"/>
      <c r="J295" s="32"/>
      <c r="K295" s="33" t="s">
        <v>647</v>
      </c>
      <c r="L295" s="34">
        <f>COUNTA(J297:J316)</f>
        <v>15</v>
      </c>
      <c r="M295" s="46"/>
    </row>
    <row r="296" spans="1:13" s="3" customFormat="1">
      <c r="A296" s="46"/>
      <c r="B296" s="61" t="s">
        <v>628</v>
      </c>
      <c r="C296" s="4" t="s">
        <v>624</v>
      </c>
      <c r="D296" s="4" t="s">
        <v>625</v>
      </c>
      <c r="E296" s="4" t="s">
        <v>1588</v>
      </c>
      <c r="F296" s="62" t="s">
        <v>646</v>
      </c>
      <c r="G296" s="46"/>
      <c r="H296" s="24" t="s">
        <v>628</v>
      </c>
      <c r="I296" s="23" t="s">
        <v>624</v>
      </c>
      <c r="J296" s="4" t="s">
        <v>625</v>
      </c>
      <c r="K296" s="4" t="s">
        <v>1588</v>
      </c>
      <c r="L296" s="25" t="s">
        <v>646</v>
      </c>
      <c r="M296" s="46"/>
    </row>
    <row r="297" spans="1:13" s="3" customFormat="1">
      <c r="A297" s="46"/>
      <c r="B297" s="97" t="s">
        <v>632</v>
      </c>
      <c r="C297" s="83" t="s">
        <v>889</v>
      </c>
      <c r="D297" s="84" t="s">
        <v>3008</v>
      </c>
      <c r="E297" s="85" t="s">
        <v>883</v>
      </c>
      <c r="F297" s="271" t="s">
        <v>3780</v>
      </c>
      <c r="G297" s="46"/>
      <c r="H297" s="100" t="s">
        <v>632</v>
      </c>
      <c r="I297" s="83" t="s">
        <v>731</v>
      </c>
      <c r="J297" s="84" t="s">
        <v>3758</v>
      </c>
      <c r="K297" s="85" t="s">
        <v>3759</v>
      </c>
      <c r="L297" s="267" t="s">
        <v>3760</v>
      </c>
      <c r="M297" s="46"/>
    </row>
    <row r="298" spans="1:13" s="3" customFormat="1">
      <c r="A298" s="46"/>
      <c r="B298" s="98" t="s">
        <v>633</v>
      </c>
      <c r="C298" s="88" t="s">
        <v>866</v>
      </c>
      <c r="D298" s="89" t="s">
        <v>2597</v>
      </c>
      <c r="E298" s="90" t="s">
        <v>2473</v>
      </c>
      <c r="F298" s="272" t="s">
        <v>3781</v>
      </c>
      <c r="G298" s="46"/>
      <c r="H298" s="102" t="s">
        <v>633</v>
      </c>
      <c r="I298" s="88" t="s">
        <v>818</v>
      </c>
      <c r="J298" s="89" t="s">
        <v>2584</v>
      </c>
      <c r="K298" s="90" t="s">
        <v>2473</v>
      </c>
      <c r="L298" s="268" t="s">
        <v>3761</v>
      </c>
      <c r="M298" s="46"/>
    </row>
    <row r="299" spans="1:13" s="3" customFormat="1">
      <c r="A299" s="46"/>
      <c r="B299" s="99" t="s">
        <v>634</v>
      </c>
      <c r="C299" s="93" t="s">
        <v>866</v>
      </c>
      <c r="D299" s="94" t="s">
        <v>1290</v>
      </c>
      <c r="E299" s="95" t="s">
        <v>883</v>
      </c>
      <c r="F299" s="273" t="s">
        <v>3782</v>
      </c>
      <c r="G299" s="46"/>
      <c r="H299" s="104" t="s">
        <v>634</v>
      </c>
      <c r="I299" s="93" t="s">
        <v>701</v>
      </c>
      <c r="J299" s="94" t="s">
        <v>700</v>
      </c>
      <c r="K299" s="95" t="s">
        <v>671</v>
      </c>
      <c r="L299" s="269" t="s">
        <v>3762</v>
      </c>
      <c r="M299" s="46"/>
    </row>
    <row r="300" spans="1:13" s="3" customFormat="1">
      <c r="A300" s="46"/>
      <c r="B300" s="63" t="s">
        <v>635</v>
      </c>
      <c r="C300" s="7" t="s">
        <v>731</v>
      </c>
      <c r="D300" s="8" t="s">
        <v>2598</v>
      </c>
      <c r="E300" s="9" t="s">
        <v>2473</v>
      </c>
      <c r="F300" s="274" t="s">
        <v>3783</v>
      </c>
      <c r="G300" s="46"/>
      <c r="H300" s="26" t="s">
        <v>635</v>
      </c>
      <c r="I300" s="7" t="s">
        <v>1596</v>
      </c>
      <c r="J300" s="8" t="s">
        <v>1877</v>
      </c>
      <c r="K300" s="9" t="s">
        <v>663</v>
      </c>
      <c r="L300" s="270" t="s">
        <v>2166</v>
      </c>
      <c r="M300" s="46"/>
    </row>
    <row r="301" spans="1:13" s="3" customFormat="1">
      <c r="A301" s="46"/>
      <c r="B301" s="63" t="s">
        <v>636</v>
      </c>
      <c r="C301" s="7" t="s">
        <v>790</v>
      </c>
      <c r="D301" s="8" t="s">
        <v>821</v>
      </c>
      <c r="E301" s="9" t="s">
        <v>631</v>
      </c>
      <c r="F301" s="274" t="s">
        <v>3784</v>
      </c>
      <c r="G301" s="46"/>
      <c r="H301" s="26" t="s">
        <v>636</v>
      </c>
      <c r="I301" s="7" t="s">
        <v>1068</v>
      </c>
      <c r="J301" s="8" t="s">
        <v>3763</v>
      </c>
      <c r="K301" s="9" t="s">
        <v>2473</v>
      </c>
      <c r="L301" s="270" t="s">
        <v>3764</v>
      </c>
      <c r="M301" s="46"/>
    </row>
    <row r="302" spans="1:13" s="3" customFormat="1">
      <c r="A302" s="46"/>
      <c r="B302" s="63"/>
      <c r="C302" s="7"/>
      <c r="D302" s="8"/>
      <c r="E302" s="9"/>
      <c r="F302" s="274"/>
      <c r="G302" s="46"/>
      <c r="H302" s="26" t="s">
        <v>637</v>
      </c>
      <c r="I302" s="7" t="s">
        <v>3765</v>
      </c>
      <c r="J302" s="8" t="s">
        <v>3766</v>
      </c>
      <c r="K302" s="9" t="s">
        <v>883</v>
      </c>
      <c r="L302" s="270" t="s">
        <v>3767</v>
      </c>
      <c r="M302" s="46"/>
    </row>
    <row r="303" spans="1:13" s="3" customFormat="1">
      <c r="A303" s="46"/>
      <c r="B303" s="63"/>
      <c r="C303" s="7"/>
      <c r="D303" s="8"/>
      <c r="E303" s="9"/>
      <c r="F303" s="274"/>
      <c r="G303" s="46"/>
      <c r="H303" s="26" t="s">
        <v>638</v>
      </c>
      <c r="I303" s="7" t="s">
        <v>711</v>
      </c>
      <c r="J303" s="8" t="s">
        <v>3768</v>
      </c>
      <c r="K303" s="9" t="s">
        <v>883</v>
      </c>
      <c r="L303" s="270" t="s">
        <v>3769</v>
      </c>
      <c r="M303" s="46"/>
    </row>
    <row r="304" spans="1:13" s="3" customFormat="1" ht="12.75">
      <c r="A304" s="46"/>
      <c r="B304" s="63"/>
      <c r="C304" s="7"/>
      <c r="D304" s="20"/>
      <c r="E304" s="9"/>
      <c r="F304" s="274"/>
      <c r="G304" s="46"/>
      <c r="H304" s="26" t="s">
        <v>639</v>
      </c>
      <c r="I304" s="7" t="s">
        <v>731</v>
      </c>
      <c r="J304" s="8" t="s">
        <v>3730</v>
      </c>
      <c r="K304" s="9" t="s">
        <v>663</v>
      </c>
      <c r="L304" s="270" t="s">
        <v>3770</v>
      </c>
      <c r="M304" s="478"/>
    </row>
    <row r="305" spans="1:13" s="3" customFormat="1" ht="12.75">
      <c r="A305" s="46"/>
      <c r="B305" s="63"/>
      <c r="C305" s="7"/>
      <c r="D305" s="20"/>
      <c r="E305" s="9"/>
      <c r="F305" s="274"/>
      <c r="G305" s="46"/>
      <c r="H305" s="26" t="s">
        <v>640</v>
      </c>
      <c r="I305" s="7" t="s">
        <v>669</v>
      </c>
      <c r="J305" s="8" t="s">
        <v>3373</v>
      </c>
      <c r="K305" s="9" t="s">
        <v>3384</v>
      </c>
      <c r="L305" s="270" t="s">
        <v>3771</v>
      </c>
      <c r="M305" s="478"/>
    </row>
    <row r="306" spans="1:13" s="3" customFormat="1" ht="12.75">
      <c r="A306" s="46"/>
      <c r="B306" s="63"/>
      <c r="C306" s="7"/>
      <c r="D306" s="20"/>
      <c r="E306" s="9"/>
      <c r="F306" s="232"/>
      <c r="G306" s="46"/>
      <c r="H306" s="26" t="s">
        <v>641</v>
      </c>
      <c r="I306" s="7" t="s">
        <v>818</v>
      </c>
      <c r="J306" s="8" t="s">
        <v>3387</v>
      </c>
      <c r="K306" s="9" t="s">
        <v>730</v>
      </c>
      <c r="L306" s="270" t="s">
        <v>3772</v>
      </c>
      <c r="M306" s="478"/>
    </row>
    <row r="307" spans="1:13" s="3" customFormat="1" ht="12.75">
      <c r="A307" s="46"/>
      <c r="B307" s="63"/>
      <c r="C307" s="7"/>
      <c r="D307" s="20"/>
      <c r="E307" s="9"/>
      <c r="F307" s="232"/>
      <c r="G307" s="46"/>
      <c r="H307" s="26" t="s">
        <v>642</v>
      </c>
      <c r="I307" s="7" t="s">
        <v>428</v>
      </c>
      <c r="J307" s="8" t="s">
        <v>3773</v>
      </c>
      <c r="K307" s="9" t="s">
        <v>2781</v>
      </c>
      <c r="L307" s="270" t="s">
        <v>3582</v>
      </c>
      <c r="M307" s="478"/>
    </row>
    <row r="308" spans="1:13" s="3" customFormat="1" ht="12.75">
      <c r="A308" s="46"/>
      <c r="B308" s="63"/>
      <c r="C308" s="7"/>
      <c r="D308" s="20"/>
      <c r="E308" s="9"/>
      <c r="F308" s="232"/>
      <c r="G308" s="46"/>
      <c r="H308" s="26" t="s">
        <v>643</v>
      </c>
      <c r="I308" s="7" t="s">
        <v>1238</v>
      </c>
      <c r="J308" s="8" t="s">
        <v>3774</v>
      </c>
      <c r="K308" s="9" t="s">
        <v>2056</v>
      </c>
      <c r="L308" s="270" t="s">
        <v>3775</v>
      </c>
      <c r="M308" s="478"/>
    </row>
    <row r="309" spans="1:13" s="3" customFormat="1" ht="12.75">
      <c r="A309" s="46"/>
      <c r="B309" s="63"/>
      <c r="C309" s="7"/>
      <c r="D309" s="20"/>
      <c r="E309" s="9"/>
      <c r="F309" s="232"/>
      <c r="G309" s="46"/>
      <c r="H309" s="26" t="s">
        <v>644</v>
      </c>
      <c r="I309" s="7" t="s">
        <v>861</v>
      </c>
      <c r="J309" s="8" t="s">
        <v>3776</v>
      </c>
      <c r="K309" s="9" t="s">
        <v>883</v>
      </c>
      <c r="L309" s="270" t="s">
        <v>3777</v>
      </c>
      <c r="M309" s="478"/>
    </row>
    <row r="310" spans="1:13" s="3" customFormat="1" ht="12.75">
      <c r="A310" s="46"/>
      <c r="B310" s="63"/>
      <c r="C310" s="7"/>
      <c r="D310" s="20"/>
      <c r="E310" s="9"/>
      <c r="F310" s="232"/>
      <c r="G310" s="46"/>
      <c r="H310" s="26" t="s">
        <v>645</v>
      </c>
      <c r="I310" s="7" t="s">
        <v>828</v>
      </c>
      <c r="J310" s="8" t="s">
        <v>1055</v>
      </c>
      <c r="K310" s="9" t="s">
        <v>952</v>
      </c>
      <c r="L310" s="237" t="s">
        <v>3778</v>
      </c>
      <c r="M310" s="478"/>
    </row>
    <row r="311" spans="1:13" s="3" customFormat="1" ht="13.5" thickBot="1">
      <c r="A311" s="46"/>
      <c r="B311" s="63"/>
      <c r="C311" s="7"/>
      <c r="D311" s="21"/>
      <c r="E311" s="9"/>
      <c r="F311" s="232"/>
      <c r="G311" s="46"/>
      <c r="H311" s="26" t="s">
        <v>648</v>
      </c>
      <c r="I311" s="7" t="s">
        <v>740</v>
      </c>
      <c r="J311" s="333" t="s">
        <v>3560</v>
      </c>
      <c r="K311" s="9" t="s">
        <v>631</v>
      </c>
      <c r="L311" s="237" t="s">
        <v>3779</v>
      </c>
      <c r="M311" s="478"/>
    </row>
    <row r="312" spans="1:13" s="3" customFormat="1" ht="12.75" hidden="1">
      <c r="A312" s="46"/>
      <c r="B312" s="63"/>
      <c r="C312" s="7"/>
      <c r="D312" s="21"/>
      <c r="E312" s="9"/>
      <c r="F312" s="232"/>
      <c r="G312" s="46"/>
      <c r="H312" s="26"/>
      <c r="I312" s="7"/>
      <c r="J312" s="7"/>
      <c r="K312" s="9"/>
      <c r="L312" s="237"/>
      <c r="M312" s="478"/>
    </row>
    <row r="313" spans="1:13" s="3" customFormat="1" ht="12.75" hidden="1">
      <c r="A313" s="46"/>
      <c r="B313" s="63"/>
      <c r="C313" s="7"/>
      <c r="D313" s="21"/>
      <c r="E313" s="9"/>
      <c r="F313" s="232"/>
      <c r="G313" s="46"/>
      <c r="H313" s="26"/>
      <c r="I313" s="7"/>
      <c r="J313" s="7"/>
      <c r="K313" s="9"/>
      <c r="L313" s="237"/>
      <c r="M313" s="478"/>
    </row>
    <row r="314" spans="1:13" s="3" customFormat="1" ht="12.75" hidden="1">
      <c r="A314" s="46"/>
      <c r="B314" s="63"/>
      <c r="C314" s="7"/>
      <c r="D314" s="21"/>
      <c r="E314" s="9"/>
      <c r="F314" s="232"/>
      <c r="G314" s="46"/>
      <c r="H314" s="26"/>
      <c r="I314" s="7"/>
      <c r="J314" s="7"/>
      <c r="K314" s="9"/>
      <c r="L314" s="237"/>
      <c r="M314" s="478"/>
    </row>
    <row r="315" spans="1:13" s="3" customFormat="1" ht="12.75" hidden="1">
      <c r="A315" s="46"/>
      <c r="B315" s="63"/>
      <c r="C315" s="7"/>
      <c r="D315" s="21"/>
      <c r="E315" s="9"/>
      <c r="F315" s="232"/>
      <c r="G315" s="46"/>
      <c r="H315" s="26"/>
      <c r="I315" s="7"/>
      <c r="J315" s="7"/>
      <c r="K315" s="9"/>
      <c r="L315" s="237"/>
      <c r="M315" s="478"/>
    </row>
    <row r="316" spans="1:13" s="3" customFormat="1" ht="13.5" hidden="1" thickBot="1">
      <c r="A316" s="46"/>
      <c r="B316" s="65"/>
      <c r="C316" s="66"/>
      <c r="D316" s="67"/>
      <c r="E316" s="68"/>
      <c r="F316" s="233"/>
      <c r="G316" s="46"/>
      <c r="H316" s="28"/>
      <c r="I316" s="29"/>
      <c r="J316" s="29"/>
      <c r="K316" s="30"/>
      <c r="L316" s="238"/>
      <c r="M316" s="478"/>
    </row>
    <row r="317" spans="1:13" s="3" customFormat="1" ht="13.5" hidden="1" thickTop="1" thickBot="1">
      <c r="A317" s="46"/>
      <c r="B317" s="70"/>
      <c r="C317" s="70"/>
      <c r="D317" s="70"/>
      <c r="E317" s="70"/>
      <c r="F317" s="70"/>
      <c r="G317" s="46"/>
      <c r="H317" s="48"/>
      <c r="I317" s="48"/>
      <c r="J317" s="48"/>
      <c r="K317" s="48"/>
      <c r="L317" s="48"/>
      <c r="M317" s="478"/>
    </row>
    <row r="318" spans="1:13" s="3" customFormat="1" ht="12.75" thickTop="1">
      <c r="B318" s="256"/>
      <c r="C318" s="256"/>
      <c r="D318" s="256"/>
      <c r="E318" s="256"/>
      <c r="F318" s="256"/>
      <c r="H318" s="48"/>
      <c r="I318" s="48"/>
      <c r="J318" s="48"/>
      <c r="K318" s="48"/>
      <c r="L318" s="48"/>
      <c r="M318" s="478"/>
    </row>
    <row r="319" spans="1:13" s="3" customFormat="1" ht="21" thickBot="1">
      <c r="B319" s="195" t="s">
        <v>2796</v>
      </c>
      <c r="C319" s="193"/>
      <c r="D319" s="193" t="s">
        <v>724</v>
      </c>
      <c r="E319" s="902" t="s">
        <v>2791</v>
      </c>
      <c r="F319" s="902"/>
      <c r="G319" s="46"/>
      <c r="H319" s="193" t="s">
        <v>2562</v>
      </c>
      <c r="I319" s="193"/>
      <c r="J319" s="621" t="s">
        <v>3695</v>
      </c>
      <c r="K319" s="902" t="s">
        <v>2563</v>
      </c>
      <c r="L319" s="902"/>
      <c r="M319" s="478"/>
    </row>
    <row r="320" spans="1:13" s="3" customFormat="1" ht="13.5" thickTop="1" thickBot="1">
      <c r="B320" s="930" t="s">
        <v>906</v>
      </c>
      <c r="C320" s="931"/>
      <c r="D320" s="45"/>
      <c r="E320" s="45"/>
      <c r="F320" s="45"/>
      <c r="G320" s="46"/>
      <c r="H320" s="924" t="s">
        <v>2563</v>
      </c>
      <c r="I320" s="925"/>
      <c r="J320" s="45"/>
      <c r="K320" s="45"/>
      <c r="L320" s="45"/>
      <c r="M320" s="478"/>
    </row>
    <row r="321" spans="2:13" s="3" customFormat="1" ht="16.5" thickTop="1" thickBot="1">
      <c r="B321" s="932"/>
      <c r="C321" s="933"/>
      <c r="D321" s="58"/>
      <c r="E321" s="59" t="s">
        <v>647</v>
      </c>
      <c r="F321" s="60">
        <f>COUNTA(D323:D342)</f>
        <v>4</v>
      </c>
      <c r="G321" s="46"/>
      <c r="H321" s="926"/>
      <c r="I321" s="927"/>
      <c r="J321" s="32"/>
      <c r="K321" s="33" t="s">
        <v>647</v>
      </c>
      <c r="L321" s="34">
        <f>COUNTA(J323:J330)</f>
        <v>3</v>
      </c>
      <c r="M321" s="478"/>
    </row>
    <row r="322" spans="2:13" s="3" customFormat="1">
      <c r="B322" s="61" t="s">
        <v>628</v>
      </c>
      <c r="C322" s="4" t="s">
        <v>624</v>
      </c>
      <c r="D322" s="4" t="s">
        <v>625</v>
      </c>
      <c r="E322" s="4" t="s">
        <v>1588</v>
      </c>
      <c r="F322" s="62" t="s">
        <v>646</v>
      </c>
      <c r="G322" s="46"/>
      <c r="H322" s="24" t="s">
        <v>628</v>
      </c>
      <c r="I322" s="23" t="s">
        <v>624</v>
      </c>
      <c r="J322" s="4" t="s">
        <v>625</v>
      </c>
      <c r="K322" s="4" t="s">
        <v>1588</v>
      </c>
      <c r="L322" s="25" t="s">
        <v>646</v>
      </c>
      <c r="M322" s="478"/>
    </row>
    <row r="323" spans="2:13" s="3" customFormat="1">
      <c r="B323" s="97" t="s">
        <v>632</v>
      </c>
      <c r="C323" s="83" t="s">
        <v>1439</v>
      </c>
      <c r="D323" s="84" t="s">
        <v>1668</v>
      </c>
      <c r="E323" s="85" t="s">
        <v>668</v>
      </c>
      <c r="F323" s="271" t="s">
        <v>3785</v>
      </c>
      <c r="G323" s="46"/>
      <c r="H323" s="100" t="s">
        <v>632</v>
      </c>
      <c r="I323" s="83" t="s">
        <v>1062</v>
      </c>
      <c r="J323" s="84" t="s">
        <v>1091</v>
      </c>
      <c r="K323" s="85" t="s">
        <v>631</v>
      </c>
      <c r="L323" s="267" t="s">
        <v>3716</v>
      </c>
      <c r="M323" s="478"/>
    </row>
    <row r="324" spans="2:13" s="3" customFormat="1">
      <c r="B324" s="98" t="s">
        <v>633</v>
      </c>
      <c r="C324" s="88" t="s">
        <v>1053</v>
      </c>
      <c r="D324" s="89" t="s">
        <v>1440</v>
      </c>
      <c r="E324" s="90" t="s">
        <v>935</v>
      </c>
      <c r="F324" s="272" t="s">
        <v>3786</v>
      </c>
      <c r="G324" s="46"/>
      <c r="H324" s="102" t="s">
        <v>633</v>
      </c>
      <c r="I324" s="88" t="s">
        <v>849</v>
      </c>
      <c r="J324" s="89" t="s">
        <v>799</v>
      </c>
      <c r="K324" s="90" t="s">
        <v>631</v>
      </c>
      <c r="L324" s="268" t="s">
        <v>3717</v>
      </c>
      <c r="M324" s="478"/>
    </row>
    <row r="325" spans="2:13" s="3" customFormat="1">
      <c r="B325" s="99" t="s">
        <v>634</v>
      </c>
      <c r="C325" s="93" t="s">
        <v>593</v>
      </c>
      <c r="D325" s="94" t="s">
        <v>1543</v>
      </c>
      <c r="E325" s="95" t="s">
        <v>883</v>
      </c>
      <c r="F325" s="273" t="s">
        <v>3787</v>
      </c>
      <c r="H325" s="104" t="s">
        <v>634</v>
      </c>
      <c r="I325" s="93" t="s">
        <v>1407</v>
      </c>
      <c r="J325" s="94" t="s">
        <v>1339</v>
      </c>
      <c r="K325" s="95" t="s">
        <v>631</v>
      </c>
      <c r="L325" s="269" t="s">
        <v>3718</v>
      </c>
      <c r="M325" s="478"/>
    </row>
    <row r="326" spans="2:13" s="3" customFormat="1" ht="12.75" thickBot="1">
      <c r="B326" s="65" t="s">
        <v>635</v>
      </c>
      <c r="C326" s="66" t="s">
        <v>1079</v>
      </c>
      <c r="D326" s="636" t="s">
        <v>1587</v>
      </c>
      <c r="E326" s="68" t="s">
        <v>753</v>
      </c>
      <c r="F326" s="505" t="s">
        <v>3788</v>
      </c>
      <c r="H326" s="28"/>
      <c r="I326" s="29"/>
      <c r="J326" s="81"/>
      <c r="K326" s="30"/>
      <c r="L326" s="238"/>
    </row>
    <row r="327" spans="2:13" s="3" customFormat="1" ht="14.25" hidden="1" thickTop="1" thickBot="1">
      <c r="B327" s="631"/>
      <c r="C327" s="632"/>
      <c r="D327" s="633"/>
      <c r="E327" s="634"/>
      <c r="F327" s="635"/>
      <c r="H327" s="637" t="s">
        <v>636</v>
      </c>
      <c r="I327" s="638"/>
      <c r="J327" s="639"/>
      <c r="K327" s="640"/>
      <c r="L327" s="641"/>
    </row>
    <row r="328" spans="2:13" s="3" customFormat="1" ht="13.5" hidden="1" thickTop="1">
      <c r="B328" s="350"/>
      <c r="C328" s="338"/>
      <c r="D328" s="339"/>
      <c r="E328" s="340"/>
      <c r="F328" s="504"/>
      <c r="H328" s="353"/>
      <c r="I328" s="338"/>
      <c r="J328" s="343"/>
      <c r="K328" s="340"/>
      <c r="L328" s="354"/>
    </row>
    <row r="329" spans="2:13" s="3" customFormat="1" ht="13.5" hidden="1" thickBot="1">
      <c r="B329" s="63"/>
      <c r="C329" s="7"/>
      <c r="D329" s="20"/>
      <c r="E329" s="9"/>
      <c r="F329" s="274"/>
      <c r="H329" s="26"/>
      <c r="I329" s="7"/>
      <c r="J329" s="8"/>
      <c r="K329" s="9"/>
      <c r="L329" s="237"/>
    </row>
    <row r="330" spans="2:13" s="3" customFormat="1" ht="13.5" hidden="1" thickTop="1">
      <c r="B330" s="63"/>
      <c r="C330" s="7"/>
      <c r="D330" s="20"/>
      <c r="E330" s="9"/>
      <c r="F330" s="274"/>
      <c r="H330" s="48"/>
      <c r="I330" s="48"/>
      <c r="J330" s="48"/>
      <c r="K330" s="48"/>
      <c r="L330" s="48"/>
    </row>
    <row r="331" spans="2:13" s="3" customFormat="1" ht="21" hidden="1" thickBot="1">
      <c r="B331" s="63"/>
      <c r="C331" s="7"/>
      <c r="D331" s="20"/>
      <c r="E331" s="9"/>
      <c r="F331" s="274"/>
      <c r="G331" s="46"/>
      <c r="H331" s="193" t="s">
        <v>556</v>
      </c>
      <c r="I331" s="193"/>
      <c r="J331" s="193" t="s">
        <v>555</v>
      </c>
      <c r="K331" s="902" t="s">
        <v>558</v>
      </c>
      <c r="L331" s="902"/>
    </row>
    <row r="332" spans="2:13" s="3" customFormat="1" ht="14.25" hidden="1" thickTop="1" thickBot="1">
      <c r="B332" s="63"/>
      <c r="C332" s="7"/>
      <c r="D332" s="20"/>
      <c r="E332" s="9"/>
      <c r="F332" s="232"/>
      <c r="H332" s="924" t="s">
        <v>557</v>
      </c>
      <c r="I332" s="925"/>
      <c r="J332" s="45"/>
      <c r="K332" s="45"/>
      <c r="L332" s="45"/>
    </row>
    <row r="333" spans="2:13" s="3" customFormat="1" ht="16.5" hidden="1" thickTop="1" thickBot="1">
      <c r="B333" s="63"/>
      <c r="C333" s="7"/>
      <c r="D333" s="20"/>
      <c r="E333" s="9"/>
      <c r="F333" s="232"/>
      <c r="H333" s="926"/>
      <c r="I333" s="927"/>
      <c r="J333" s="32"/>
      <c r="K333" s="33" t="s">
        <v>647</v>
      </c>
      <c r="L333" s="34">
        <f>COUNTA(D323:D342)</f>
        <v>4</v>
      </c>
    </row>
    <row r="334" spans="2:13" s="3" customFormat="1" ht="12.75" hidden="1">
      <c r="B334" s="63"/>
      <c r="C334" s="7"/>
      <c r="D334" s="20"/>
      <c r="E334" s="9"/>
      <c r="F334" s="232"/>
      <c r="H334" s="24" t="s">
        <v>628</v>
      </c>
      <c r="I334" s="23" t="s">
        <v>624</v>
      </c>
      <c r="J334" s="4" t="s">
        <v>625</v>
      </c>
      <c r="K334" s="4" t="s">
        <v>1588</v>
      </c>
      <c r="L334" s="25" t="s">
        <v>646</v>
      </c>
    </row>
    <row r="335" spans="2:13" s="3" customFormat="1" ht="12.75" hidden="1">
      <c r="B335" s="63"/>
      <c r="C335" s="7"/>
      <c r="D335" s="20"/>
      <c r="E335" s="9"/>
      <c r="F335" s="232"/>
      <c r="H335" s="100"/>
      <c r="I335" s="83"/>
      <c r="J335" s="84"/>
      <c r="K335" s="85"/>
      <c r="L335" s="267"/>
    </row>
    <row r="336" spans="2:13" s="3" customFormat="1" ht="12.75" hidden="1">
      <c r="B336" s="63"/>
      <c r="C336" s="7"/>
      <c r="D336" s="20"/>
      <c r="E336" s="9"/>
      <c r="F336" s="232"/>
      <c r="H336" s="102"/>
      <c r="I336" s="88"/>
      <c r="J336" s="89"/>
      <c r="K336" s="90"/>
      <c r="L336" s="268"/>
    </row>
    <row r="337" spans="2:12" s="3" customFormat="1" ht="12.75" hidden="1">
      <c r="B337" s="63"/>
      <c r="C337" s="7"/>
      <c r="D337" s="21"/>
      <c r="E337" s="9"/>
      <c r="F337" s="232"/>
      <c r="H337" s="104"/>
      <c r="I337" s="93"/>
      <c r="J337" s="94"/>
      <c r="K337" s="95"/>
      <c r="L337" s="236"/>
    </row>
    <row r="338" spans="2:12" s="3" customFormat="1" ht="12.75" hidden="1">
      <c r="B338" s="63"/>
      <c r="C338" s="7"/>
      <c r="D338" s="21"/>
      <c r="E338" s="9"/>
      <c r="F338" s="232"/>
      <c r="H338" s="26"/>
      <c r="I338" s="7"/>
      <c r="J338" s="8"/>
      <c r="K338" s="9"/>
      <c r="L338" s="237"/>
    </row>
    <row r="339" spans="2:12" s="3" customFormat="1" ht="12.75" hidden="1">
      <c r="B339" s="63"/>
      <c r="C339" s="7"/>
      <c r="D339" s="21"/>
      <c r="E339" s="9"/>
      <c r="F339" s="232"/>
      <c r="H339" s="26"/>
      <c r="I339" s="7"/>
      <c r="J339" s="8"/>
      <c r="K339" s="9"/>
      <c r="L339" s="237"/>
    </row>
    <row r="340" spans="2:12" s="3" customFormat="1" ht="12.75" hidden="1">
      <c r="B340" s="63"/>
      <c r="C340" s="7"/>
      <c r="D340" s="21"/>
      <c r="E340" s="9"/>
      <c r="F340" s="232"/>
      <c r="H340" s="26"/>
      <c r="I340" s="7"/>
      <c r="J340" s="8"/>
      <c r="K340" s="9"/>
      <c r="L340" s="237"/>
    </row>
    <row r="341" spans="2:12" s="3" customFormat="1" ht="13.5" hidden="1" thickBot="1">
      <c r="B341" s="63"/>
      <c r="C341" s="7"/>
      <c r="D341" s="21"/>
      <c r="E341" s="9"/>
      <c r="F341" s="232"/>
      <c r="H341" s="26"/>
      <c r="I341" s="7"/>
      <c r="J341" s="8"/>
      <c r="K341" s="9"/>
      <c r="L341" s="237"/>
    </row>
    <row r="342" spans="2:12" s="3" customFormat="1" ht="14.25" hidden="1" thickTop="1" thickBot="1">
      <c r="B342" s="65"/>
      <c r="C342" s="66"/>
      <c r="D342" s="67"/>
      <c r="E342" s="68"/>
      <c r="F342" s="233"/>
      <c r="H342" s="48"/>
      <c r="I342" s="48"/>
      <c r="J342" s="48"/>
      <c r="K342" s="48"/>
      <c r="L342" s="48"/>
    </row>
    <row r="343" spans="2:12" s="3" customFormat="1" ht="12.75" hidden="1" thickTop="1">
      <c r="B343" s="70"/>
      <c r="C343" s="70"/>
      <c r="D343" s="70"/>
      <c r="E343" s="70"/>
      <c r="F343" s="70"/>
      <c r="G343" s="478"/>
      <c r="H343" s="48"/>
      <c r="I343" s="48"/>
      <c r="J343" s="48"/>
      <c r="K343" s="48"/>
      <c r="L343" s="48"/>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K331:L331"/>
    <mergeCell ref="H332:I333"/>
    <mergeCell ref="B294:C295"/>
    <mergeCell ref="H294:I295"/>
    <mergeCell ref="E319:F319"/>
    <mergeCell ref="K319:L319"/>
    <mergeCell ref="B320:C321"/>
    <mergeCell ref="H320:I321"/>
    <mergeCell ref="F268:I268"/>
    <mergeCell ref="B269:C270"/>
    <mergeCell ref="H269:I270"/>
    <mergeCell ref="E293:F293"/>
    <mergeCell ref="K293:L293"/>
    <mergeCell ref="B218:C219"/>
    <mergeCell ref="H218:I219"/>
    <mergeCell ref="F242:I242"/>
    <mergeCell ref="B243:C244"/>
    <mergeCell ref="H243:I244"/>
    <mergeCell ref="B193:C194"/>
    <mergeCell ref="H193:I194"/>
    <mergeCell ref="B217:C217"/>
    <mergeCell ref="F217:I217"/>
    <mergeCell ref="K217:L217"/>
    <mergeCell ref="B165:C166"/>
    <mergeCell ref="H165:I166"/>
    <mergeCell ref="B192:C192"/>
    <mergeCell ref="F192:I192"/>
    <mergeCell ref="K192:L192"/>
    <mergeCell ref="B121:C122"/>
    <mergeCell ref="H121:I122"/>
    <mergeCell ref="B164:C164"/>
    <mergeCell ref="F164:I164"/>
    <mergeCell ref="K164:L164"/>
    <mergeCell ref="B76:C77"/>
    <mergeCell ref="H76:I77"/>
    <mergeCell ref="B120:C120"/>
    <mergeCell ref="F120:I120"/>
    <mergeCell ref="K120:L120"/>
    <mergeCell ref="B39:C40"/>
    <mergeCell ref="H39:I40"/>
    <mergeCell ref="B75:C75"/>
    <mergeCell ref="F75:I75"/>
    <mergeCell ref="K75:L75"/>
    <mergeCell ref="B11:C12"/>
    <mergeCell ref="H11:I12"/>
    <mergeCell ref="B38:C38"/>
    <mergeCell ref="F38:I38"/>
    <mergeCell ref="K38:L38"/>
    <mergeCell ref="A1:M1"/>
    <mergeCell ref="F4:G5"/>
    <mergeCell ref="F6:G7"/>
    <mergeCell ref="B10:C10"/>
    <mergeCell ref="F10:I10"/>
    <mergeCell ref="K10:L10"/>
    <mergeCell ref="J4:L4"/>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5"/>
  <sheetViews>
    <sheetView workbookViewId="0">
      <selection activeCell="J5" sqref="J5"/>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41" ht="29.25" customHeight="1">
      <c r="A1" s="905" t="s">
        <v>3799</v>
      </c>
      <c r="B1" s="905"/>
      <c r="C1" s="905"/>
      <c r="D1" s="905"/>
      <c r="E1" s="905"/>
      <c r="F1" s="905"/>
      <c r="G1" s="905"/>
      <c r="H1" s="905"/>
      <c r="I1" s="905"/>
      <c r="J1" s="905"/>
      <c r="K1" s="905"/>
      <c r="L1" s="905"/>
      <c r="M1" s="905"/>
    </row>
    <row r="2" spans="1:41" ht="7.5" customHeight="1">
      <c r="A2" s="35"/>
      <c r="B2" s="35"/>
      <c r="C2" s="35"/>
      <c r="D2" s="35"/>
      <c r="E2" s="35"/>
      <c r="F2" s="35"/>
      <c r="G2" s="35"/>
      <c r="H2" s="35"/>
      <c r="I2" s="35"/>
      <c r="J2" s="35"/>
      <c r="K2" s="35"/>
      <c r="L2" s="35"/>
      <c r="M2" s="35"/>
    </row>
    <row r="3" spans="1:41" ht="7.5" customHeight="1">
      <c r="A3" s="36"/>
      <c r="B3" s="37"/>
      <c r="C3" s="37"/>
      <c r="D3" s="37"/>
      <c r="E3" s="37"/>
      <c r="F3" s="37"/>
      <c r="G3" s="37"/>
      <c r="H3" s="37"/>
      <c r="I3" s="37"/>
      <c r="J3" s="37"/>
      <c r="K3" s="37"/>
      <c r="L3" s="37"/>
      <c r="M3" s="35"/>
      <c r="Y3" s="729"/>
      <c r="Z3" s="729"/>
      <c r="AA3" s="729"/>
      <c r="AB3" s="729"/>
      <c r="AC3" s="729"/>
      <c r="AD3" s="729"/>
      <c r="AE3" s="729"/>
      <c r="AF3" s="729"/>
      <c r="AG3" s="729"/>
      <c r="AH3" s="729"/>
      <c r="AI3" s="729"/>
      <c r="AJ3" s="729"/>
      <c r="AK3" s="729"/>
      <c r="AL3" s="729"/>
      <c r="AM3" s="729"/>
      <c r="AN3" s="729"/>
    </row>
    <row r="4" spans="1:41" ht="12.75" customHeight="1">
      <c r="A4" s="35"/>
      <c r="B4" s="38"/>
      <c r="C4" s="38"/>
      <c r="D4" s="38"/>
      <c r="E4" s="38"/>
      <c r="F4" s="914">
        <v>41370</v>
      </c>
      <c r="G4" s="914"/>
      <c r="H4" s="38"/>
      <c r="I4" s="38"/>
      <c r="J4" s="934" t="s">
        <v>3626</v>
      </c>
      <c r="K4" s="934"/>
      <c r="L4" s="934"/>
      <c r="M4" s="35"/>
      <c r="O4" s="729"/>
      <c r="P4" s="729"/>
      <c r="Q4" s="729"/>
      <c r="R4" s="729"/>
      <c r="S4" s="729"/>
      <c r="T4" s="729"/>
      <c r="U4" s="729"/>
      <c r="V4" s="729"/>
      <c r="W4" s="729"/>
      <c r="Y4" s="729"/>
      <c r="Z4" s="729"/>
      <c r="AA4" s="729"/>
      <c r="AB4" s="729"/>
      <c r="AC4" s="729"/>
      <c r="AD4" s="729"/>
      <c r="AE4" s="729"/>
      <c r="AF4" s="729"/>
      <c r="AG4" s="729"/>
      <c r="AH4" s="729"/>
      <c r="AI4" s="729"/>
      <c r="AJ4" s="729"/>
      <c r="AK4" s="729"/>
      <c r="AL4" s="729"/>
      <c r="AM4" s="729"/>
      <c r="AN4" s="729"/>
    </row>
    <row r="5" spans="1:41" ht="15">
      <c r="B5" s="659" t="s">
        <v>619</v>
      </c>
      <c r="C5" s="191"/>
      <c r="D5" s="191"/>
      <c r="E5" s="191"/>
      <c r="F5" s="914"/>
      <c r="G5" s="914"/>
      <c r="H5" s="35"/>
      <c r="I5" s="35"/>
      <c r="J5" s="35"/>
      <c r="K5" s="35"/>
      <c r="L5" s="35"/>
      <c r="M5" s="35"/>
      <c r="O5" s="729"/>
      <c r="P5" s="729"/>
      <c r="Q5" s="729"/>
      <c r="R5" s="729"/>
      <c r="S5" s="729"/>
      <c r="T5" s="729"/>
      <c r="U5" s="729"/>
      <c r="V5" s="729"/>
      <c r="W5" s="729"/>
      <c r="Y5" s="729"/>
      <c r="Z5" s="729"/>
      <c r="AA5" s="729"/>
      <c r="AB5" s="729"/>
      <c r="AC5" s="729"/>
      <c r="AD5" s="729"/>
      <c r="AE5" s="729"/>
      <c r="AF5" s="729"/>
      <c r="AG5" s="729"/>
      <c r="AH5" s="729"/>
      <c r="AI5" s="729"/>
      <c r="AJ5" s="729"/>
      <c r="AK5" s="729"/>
      <c r="AL5" s="729"/>
      <c r="AM5" s="729"/>
      <c r="AN5" s="729"/>
    </row>
    <row r="6" spans="1:41">
      <c r="A6" s="191"/>
      <c r="B6" s="191"/>
      <c r="C6" s="191"/>
      <c r="D6" s="191"/>
      <c r="E6" s="191"/>
      <c r="F6" s="902">
        <f t="shared" ref="F6" si="0">SUM(F345,F320,L320,F295,L295,F270,L270,F244,L244,L219,F219,F194,L194,F166,L166,F122,L122,F77,L77,F40,L40,L12,F12)</f>
        <v>277</v>
      </c>
      <c r="G6" s="902"/>
      <c r="H6" s="35"/>
      <c r="I6" s="35"/>
      <c r="J6" s="35"/>
      <c r="K6" s="35"/>
      <c r="L6" s="35"/>
      <c r="M6" s="35"/>
      <c r="O6" s="729"/>
      <c r="P6" s="729"/>
      <c r="Q6" s="729"/>
      <c r="R6" s="729"/>
      <c r="S6" s="729"/>
      <c r="T6" s="729"/>
      <c r="U6" s="729"/>
      <c r="V6" s="729"/>
      <c r="W6" s="729"/>
      <c r="Y6" s="729"/>
      <c r="Z6" s="729"/>
      <c r="AA6" s="729"/>
      <c r="AB6" s="729"/>
      <c r="AC6" s="729"/>
      <c r="AD6" s="729"/>
      <c r="AE6" s="729"/>
      <c r="AF6" s="729"/>
      <c r="AG6" s="729"/>
      <c r="AH6" s="729"/>
      <c r="AI6" s="729"/>
      <c r="AJ6" s="729"/>
      <c r="AK6" s="729"/>
      <c r="AL6" s="729"/>
      <c r="AM6" s="729"/>
      <c r="AN6" s="729"/>
    </row>
    <row r="7" spans="1:41" ht="14.25">
      <c r="B7" s="660" t="s">
        <v>620</v>
      </c>
      <c r="C7" s="191"/>
      <c r="D7" s="191"/>
      <c r="E7" s="191"/>
      <c r="F7" s="902"/>
      <c r="G7" s="902"/>
      <c r="H7" s="35"/>
      <c r="I7" s="35"/>
      <c r="J7" s="191"/>
      <c r="K7" s="191"/>
      <c r="L7" s="191"/>
      <c r="M7" s="35"/>
      <c r="O7" s="729"/>
      <c r="P7" s="729"/>
      <c r="Q7" s="729"/>
      <c r="R7" s="729"/>
      <c r="S7" s="729"/>
      <c r="T7" s="729"/>
      <c r="U7" s="729"/>
      <c r="V7" s="729"/>
      <c r="W7" s="729"/>
      <c r="Y7" s="729"/>
      <c r="Z7" s="729"/>
      <c r="AA7" s="729"/>
      <c r="AB7" s="729"/>
      <c r="AC7" s="729"/>
      <c r="AD7" s="729"/>
      <c r="AE7" s="729"/>
      <c r="AF7" s="729"/>
      <c r="AG7" s="729"/>
      <c r="AH7" s="729"/>
      <c r="AI7" s="729"/>
      <c r="AJ7" s="729"/>
      <c r="AK7" s="729"/>
      <c r="AL7" s="729"/>
      <c r="AM7" s="729"/>
      <c r="AN7" s="729"/>
    </row>
    <row r="8" spans="1:41" ht="6" customHeight="1">
      <c r="A8" s="191"/>
      <c r="B8" s="191"/>
      <c r="C8" s="191"/>
      <c r="D8" s="191"/>
      <c r="E8" s="191"/>
      <c r="F8" s="35"/>
      <c r="G8" s="35"/>
      <c r="H8" s="35"/>
      <c r="I8" s="35"/>
      <c r="J8" s="191"/>
      <c r="K8" s="191"/>
      <c r="L8" s="191"/>
      <c r="M8" s="35"/>
      <c r="O8" s="729"/>
      <c r="P8" s="729"/>
      <c r="Q8" s="729"/>
      <c r="R8" s="729"/>
      <c r="S8" s="729"/>
      <c r="T8" s="729"/>
      <c r="U8" s="729"/>
      <c r="V8" s="729"/>
      <c r="W8" s="729"/>
      <c r="Y8" s="729"/>
      <c r="Z8" s="729"/>
      <c r="AA8" s="729"/>
      <c r="AB8" s="729"/>
      <c r="AC8" s="729"/>
      <c r="AD8" s="729"/>
      <c r="AE8" s="729"/>
      <c r="AF8" s="729"/>
      <c r="AG8" s="729"/>
      <c r="AH8" s="729"/>
      <c r="AI8" s="729"/>
      <c r="AJ8" s="729"/>
      <c r="AK8" s="729"/>
      <c r="AL8" s="729"/>
      <c r="AM8" s="729"/>
      <c r="AN8" s="729"/>
    </row>
    <row r="9" spans="1:41" ht="15">
      <c r="A9" s="659"/>
      <c r="B9" s="191"/>
      <c r="C9" s="191"/>
      <c r="D9" s="191"/>
      <c r="E9" s="191"/>
      <c r="F9" s="35"/>
      <c r="G9" s="35"/>
      <c r="H9" s="35"/>
      <c r="I9" s="35"/>
      <c r="J9" s="191"/>
      <c r="K9" s="191"/>
      <c r="L9" s="191"/>
      <c r="M9" s="35"/>
      <c r="O9" s="729"/>
      <c r="P9" s="729"/>
      <c r="Q9" s="729"/>
      <c r="R9" s="729"/>
      <c r="S9" s="729"/>
      <c r="T9" s="729"/>
      <c r="U9" s="729"/>
      <c r="V9" s="729"/>
      <c r="W9" s="729"/>
      <c r="Y9" s="729"/>
      <c r="Z9" s="729"/>
      <c r="AA9" s="729"/>
      <c r="AB9" s="729"/>
      <c r="AC9" s="729"/>
      <c r="AD9" s="729"/>
      <c r="AE9" s="729"/>
      <c r="AF9" s="729"/>
      <c r="AG9" s="729"/>
      <c r="AH9" s="729"/>
      <c r="AI9" s="729"/>
      <c r="AJ9" s="729"/>
      <c r="AK9" s="729"/>
      <c r="AL9" s="729"/>
      <c r="AM9" s="729"/>
      <c r="AN9" s="729"/>
    </row>
    <row r="10" spans="1:41" ht="34.5" customHeight="1" thickBot="1">
      <c r="A10" s="191"/>
      <c r="B10" s="915" t="s">
        <v>911</v>
      </c>
      <c r="C10" s="915"/>
      <c r="D10" s="191"/>
      <c r="E10" s="658" t="s">
        <v>6</v>
      </c>
      <c r="F10" s="902" t="s">
        <v>908</v>
      </c>
      <c r="G10" s="902"/>
      <c r="H10" s="902"/>
      <c r="I10" s="902"/>
      <c r="J10" s="191"/>
      <c r="K10" s="893" t="s">
        <v>6</v>
      </c>
      <c r="L10" s="893"/>
      <c r="M10" s="35"/>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row>
    <row r="11" spans="1:41" ht="5.25" customHeight="1" thickTop="1" thickBot="1">
      <c r="A11" s="35"/>
      <c r="B11" s="920" t="s">
        <v>623</v>
      </c>
      <c r="C11" s="921"/>
      <c r="D11" s="43"/>
      <c r="E11" s="44"/>
      <c r="F11" s="44"/>
      <c r="G11" s="35"/>
      <c r="H11" s="924" t="s">
        <v>654</v>
      </c>
      <c r="I11" s="925"/>
      <c r="J11" s="45"/>
      <c r="K11" s="45"/>
      <c r="L11" s="45"/>
      <c r="M11" s="35"/>
    </row>
    <row r="12" spans="1:41" s="3" customFormat="1" ht="16.5" thickTop="1" thickBot="1">
      <c r="A12" s="46"/>
      <c r="B12" s="922"/>
      <c r="C12" s="923"/>
      <c r="D12" s="14"/>
      <c r="E12" s="12" t="s">
        <v>647</v>
      </c>
      <c r="F12" s="13">
        <f>COUNTA(D14:D36)</f>
        <v>5</v>
      </c>
      <c r="G12" s="46"/>
      <c r="H12" s="926"/>
      <c r="I12" s="927"/>
      <c r="J12" s="32"/>
      <c r="K12" s="33" t="s">
        <v>647</v>
      </c>
      <c r="L12" s="34">
        <f>COUNTA(J14:J36)</f>
        <v>9</v>
      </c>
      <c r="M12" s="46"/>
    </row>
    <row r="13" spans="1:41" s="3" customFormat="1">
      <c r="A13" s="46"/>
      <c r="B13" s="15" t="s">
        <v>628</v>
      </c>
      <c r="C13" s="16" t="s">
        <v>624</v>
      </c>
      <c r="D13" s="4" t="s">
        <v>625</v>
      </c>
      <c r="E13" s="4" t="s">
        <v>626</v>
      </c>
      <c r="F13" s="5" t="s">
        <v>646</v>
      </c>
      <c r="G13" s="46"/>
      <c r="H13" s="24" t="s">
        <v>628</v>
      </c>
      <c r="I13" s="23" t="s">
        <v>624</v>
      </c>
      <c r="J13" s="4" t="s">
        <v>625</v>
      </c>
      <c r="K13" s="4" t="s">
        <v>626</v>
      </c>
      <c r="L13" s="25" t="s">
        <v>646</v>
      </c>
      <c r="M13" s="46"/>
      <c r="S13" s="642"/>
    </row>
    <row r="14" spans="1:41" s="3" customFormat="1">
      <c r="A14" s="46"/>
      <c r="B14" s="82" t="s">
        <v>632</v>
      </c>
      <c r="C14" s="83" t="s">
        <v>1308</v>
      </c>
      <c r="D14" s="84" t="s">
        <v>3803</v>
      </c>
      <c r="E14" s="85" t="s">
        <v>753</v>
      </c>
      <c r="F14" s="263" t="s">
        <v>3449</v>
      </c>
      <c r="G14" s="46"/>
      <c r="H14" s="100" t="s">
        <v>632</v>
      </c>
      <c r="I14" s="83" t="s">
        <v>710</v>
      </c>
      <c r="J14" s="84" t="s">
        <v>803</v>
      </c>
      <c r="K14" s="85" t="s">
        <v>631</v>
      </c>
      <c r="L14" s="267" t="s">
        <v>2825</v>
      </c>
      <c r="M14" s="46"/>
    </row>
    <row r="15" spans="1:41" s="3" customFormat="1">
      <c r="A15" s="46"/>
      <c r="B15" s="87" t="s">
        <v>633</v>
      </c>
      <c r="C15" s="88" t="s">
        <v>1104</v>
      </c>
      <c r="D15" s="89" t="s">
        <v>2382</v>
      </c>
      <c r="E15" s="90" t="s">
        <v>631</v>
      </c>
      <c r="F15" s="264" t="s">
        <v>332</v>
      </c>
      <c r="G15" s="46"/>
      <c r="H15" s="102" t="s">
        <v>633</v>
      </c>
      <c r="I15" s="88" t="s">
        <v>731</v>
      </c>
      <c r="J15" s="89" t="s">
        <v>2412</v>
      </c>
      <c r="K15" s="90" t="s">
        <v>631</v>
      </c>
      <c r="L15" s="268" t="s">
        <v>2826</v>
      </c>
      <c r="M15" s="46"/>
    </row>
    <row r="16" spans="1:41" s="3" customFormat="1">
      <c r="A16" s="46"/>
      <c r="B16" s="92" t="s">
        <v>634</v>
      </c>
      <c r="C16" s="93" t="s">
        <v>3804</v>
      </c>
      <c r="D16" s="94" t="s">
        <v>3615</v>
      </c>
      <c r="E16" s="95" t="s">
        <v>753</v>
      </c>
      <c r="F16" s="265" t="s">
        <v>338</v>
      </c>
      <c r="G16" s="46"/>
      <c r="H16" s="104" t="s">
        <v>634</v>
      </c>
      <c r="I16" s="93" t="s">
        <v>673</v>
      </c>
      <c r="J16" s="94" t="s">
        <v>3801</v>
      </c>
      <c r="K16" s="95" t="s">
        <v>2617</v>
      </c>
      <c r="L16" s="269" t="s">
        <v>335</v>
      </c>
      <c r="M16" s="46"/>
    </row>
    <row r="17" spans="1:13" s="3" customFormat="1">
      <c r="A17" s="46"/>
      <c r="B17" s="188" t="s">
        <v>635</v>
      </c>
      <c r="C17" s="7" t="s">
        <v>349</v>
      </c>
      <c r="D17" s="8" t="s">
        <v>3805</v>
      </c>
      <c r="E17" s="9" t="s">
        <v>671</v>
      </c>
      <c r="F17" s="266" t="s">
        <v>12</v>
      </c>
      <c r="G17" s="46"/>
      <c r="H17" s="26" t="s">
        <v>635</v>
      </c>
      <c r="I17" s="7" t="s">
        <v>984</v>
      </c>
      <c r="J17" s="333" t="s">
        <v>346</v>
      </c>
      <c r="K17" s="9" t="s">
        <v>631</v>
      </c>
      <c r="L17" s="270" t="s">
        <v>22</v>
      </c>
      <c r="M17" s="46"/>
    </row>
    <row r="18" spans="1:13" s="3" customFormat="1">
      <c r="A18" s="46"/>
      <c r="B18" s="188"/>
      <c r="C18" s="624" t="s">
        <v>3463</v>
      </c>
      <c r="D18" s="629" t="s">
        <v>2828</v>
      </c>
      <c r="E18" s="626" t="s">
        <v>631</v>
      </c>
      <c r="F18" s="628"/>
      <c r="G18" s="46"/>
      <c r="H18" s="26" t="s">
        <v>636</v>
      </c>
      <c r="I18" s="7" t="s">
        <v>711</v>
      </c>
      <c r="J18" s="333" t="s">
        <v>3802</v>
      </c>
      <c r="K18" s="9" t="s">
        <v>753</v>
      </c>
      <c r="L18" s="270" t="s">
        <v>336</v>
      </c>
      <c r="M18" s="46"/>
    </row>
    <row r="19" spans="1:13" s="3" customFormat="1">
      <c r="A19" s="46"/>
      <c r="B19" s="188"/>
      <c r="C19" s="7"/>
      <c r="D19" s="8"/>
      <c r="E19" s="9"/>
      <c r="F19" s="266"/>
      <c r="G19" s="46"/>
      <c r="H19" s="26" t="s">
        <v>637</v>
      </c>
      <c r="I19" s="7" t="s">
        <v>1147</v>
      </c>
      <c r="J19" s="333" t="s">
        <v>3481</v>
      </c>
      <c r="K19" s="9" t="s">
        <v>679</v>
      </c>
      <c r="L19" s="270" t="s">
        <v>38</v>
      </c>
      <c r="M19" s="46"/>
    </row>
    <row r="20" spans="1:13" s="3" customFormat="1" hidden="1">
      <c r="A20" s="46"/>
      <c r="B20" s="188" t="s">
        <v>638</v>
      </c>
      <c r="C20" s="7"/>
      <c r="D20" s="8"/>
      <c r="E20" s="9"/>
      <c r="F20" s="266"/>
      <c r="G20" s="46"/>
      <c r="H20" s="26" t="s">
        <v>638</v>
      </c>
      <c r="I20" s="7"/>
      <c r="J20" s="333"/>
      <c r="K20" s="9"/>
      <c r="L20" s="270"/>
      <c r="M20" s="46"/>
    </row>
    <row r="21" spans="1:13" s="3" customFormat="1" hidden="1">
      <c r="A21" s="46"/>
      <c r="B21" s="188" t="s">
        <v>639</v>
      </c>
      <c r="C21" s="7"/>
      <c r="D21" s="8"/>
      <c r="E21" s="9"/>
      <c r="F21" s="266"/>
      <c r="G21" s="46"/>
      <c r="H21" s="26" t="s">
        <v>639</v>
      </c>
      <c r="I21" s="7"/>
      <c r="J21" s="333"/>
      <c r="K21" s="9"/>
      <c r="L21" s="270"/>
      <c r="M21" s="46"/>
    </row>
    <row r="22" spans="1:13" s="3" customFormat="1" hidden="1">
      <c r="A22" s="46"/>
      <c r="B22" s="188" t="s">
        <v>640</v>
      </c>
      <c r="C22" s="7"/>
      <c r="D22" s="8"/>
      <c r="E22" s="9"/>
      <c r="F22" s="266"/>
      <c r="G22" s="46"/>
      <c r="H22" s="26" t="s">
        <v>640</v>
      </c>
      <c r="I22" s="7"/>
      <c r="J22" s="333"/>
      <c r="K22" s="9"/>
      <c r="L22" s="270"/>
      <c r="M22" s="46"/>
    </row>
    <row r="23" spans="1:13" s="3" customFormat="1">
      <c r="A23" s="46"/>
      <c r="B23" s="6"/>
      <c r="C23" s="7"/>
      <c r="D23" s="8"/>
      <c r="E23" s="9"/>
      <c r="F23" s="266"/>
      <c r="G23" s="46"/>
      <c r="H23" s="26"/>
      <c r="I23" s="624" t="s">
        <v>818</v>
      </c>
      <c r="J23" s="625" t="s">
        <v>3622</v>
      </c>
      <c r="K23" s="626" t="s">
        <v>753</v>
      </c>
      <c r="L23" s="627"/>
      <c r="M23" s="46"/>
    </row>
    <row r="24" spans="1:13" s="3" customFormat="1">
      <c r="A24" s="46"/>
      <c r="B24" s="6"/>
      <c r="C24" s="7"/>
      <c r="D24" s="8"/>
      <c r="E24" s="9"/>
      <c r="F24" s="266"/>
      <c r="G24" s="46"/>
      <c r="H24" s="26"/>
      <c r="I24" s="624" t="s">
        <v>876</v>
      </c>
      <c r="J24" s="625" t="s">
        <v>3980</v>
      </c>
      <c r="K24" s="626" t="s">
        <v>631</v>
      </c>
      <c r="L24" s="627"/>
      <c r="M24" s="46"/>
    </row>
    <row r="25" spans="1:13" s="3" customFormat="1" ht="12.75" thickBot="1">
      <c r="A25" s="46"/>
      <c r="B25" s="6"/>
      <c r="C25" s="7"/>
      <c r="D25" s="8"/>
      <c r="E25" s="9"/>
      <c r="F25" s="266"/>
      <c r="G25" s="46"/>
      <c r="H25" s="26"/>
      <c r="I25" s="624" t="s">
        <v>3981</v>
      </c>
      <c r="J25" s="625" t="s">
        <v>672</v>
      </c>
      <c r="K25" s="626" t="s">
        <v>802</v>
      </c>
      <c r="L25" s="627"/>
      <c r="M25" s="46"/>
    </row>
    <row r="26" spans="1:13" s="3" customFormat="1" hidden="1">
      <c r="A26" s="46"/>
      <c r="B26" s="6" t="s">
        <v>644</v>
      </c>
      <c r="C26" s="7"/>
      <c r="D26" s="8"/>
      <c r="E26" s="9"/>
      <c r="F26" s="266"/>
      <c r="G26" s="46"/>
      <c r="H26" s="26" t="s">
        <v>644</v>
      </c>
      <c r="I26" s="624"/>
      <c r="J26" s="625"/>
      <c r="K26" s="626"/>
      <c r="L26" s="627"/>
      <c r="M26" s="46"/>
    </row>
    <row r="27" spans="1:13" s="3" customFormat="1" hidden="1">
      <c r="A27" s="46"/>
      <c r="B27" s="6" t="s">
        <v>645</v>
      </c>
      <c r="C27" s="7"/>
      <c r="D27" s="8"/>
      <c r="E27" s="9"/>
      <c r="F27" s="266"/>
      <c r="G27" s="46"/>
      <c r="H27" s="26" t="s">
        <v>645</v>
      </c>
      <c r="I27" s="624"/>
      <c r="J27" s="625"/>
      <c r="K27" s="626"/>
      <c r="L27" s="627"/>
      <c r="M27" s="46"/>
    </row>
    <row r="28" spans="1:13" s="3" customFormat="1" hidden="1">
      <c r="A28" s="46"/>
      <c r="B28" s="6" t="s">
        <v>648</v>
      </c>
      <c r="C28" s="7"/>
      <c r="D28" s="8"/>
      <c r="E28" s="9"/>
      <c r="F28" s="266"/>
      <c r="G28" s="46"/>
      <c r="H28" s="26" t="s">
        <v>648</v>
      </c>
      <c r="I28" s="624"/>
      <c r="J28" s="625"/>
      <c r="K28" s="626"/>
      <c r="L28" s="627"/>
      <c r="M28" s="46"/>
    </row>
    <row r="29" spans="1:13" s="3" customFormat="1" hidden="1">
      <c r="A29" s="46"/>
      <c r="B29" s="6" t="s">
        <v>649</v>
      </c>
      <c r="C29" s="624"/>
      <c r="D29" s="629"/>
      <c r="E29" s="626"/>
      <c r="F29" s="628"/>
      <c r="G29" s="46"/>
      <c r="H29" s="26" t="s">
        <v>649</v>
      </c>
      <c r="I29" s="624"/>
      <c r="J29" s="625"/>
      <c r="K29" s="626"/>
      <c r="L29" s="627"/>
      <c r="M29" s="46"/>
    </row>
    <row r="30" spans="1:13" s="3" customFormat="1" hidden="1">
      <c r="A30" s="46"/>
      <c r="B30" s="6" t="s">
        <v>650</v>
      </c>
      <c r="C30" s="624"/>
      <c r="D30" s="629"/>
      <c r="E30" s="626"/>
      <c r="F30" s="628"/>
      <c r="G30" s="46"/>
      <c r="H30" s="26" t="s">
        <v>650</v>
      </c>
      <c r="I30" s="624"/>
      <c r="J30" s="625"/>
      <c r="K30" s="626"/>
      <c r="L30" s="630"/>
      <c r="M30" s="46"/>
    </row>
    <row r="31" spans="1:13" s="3" customFormat="1" ht="12.75" hidden="1" thickBot="1">
      <c r="A31" s="46"/>
      <c r="B31" s="6" t="s">
        <v>651</v>
      </c>
      <c r="C31" s="624"/>
      <c r="D31" s="629"/>
      <c r="E31" s="626"/>
      <c r="F31" s="628"/>
      <c r="G31" s="46"/>
      <c r="H31" s="26" t="s">
        <v>651</v>
      </c>
      <c r="I31" s="624"/>
      <c r="J31" s="625"/>
      <c r="K31" s="626"/>
      <c r="L31" s="627"/>
      <c r="M31" s="46"/>
    </row>
    <row r="32" spans="1:13" s="3" customFormat="1" ht="12.75" hidden="1" thickBot="1">
      <c r="A32" s="46"/>
      <c r="B32" s="6" t="s">
        <v>652</v>
      </c>
      <c r="C32" s="7"/>
      <c r="D32" s="8"/>
      <c r="E32" s="9"/>
      <c r="F32" s="266"/>
      <c r="G32" s="46"/>
      <c r="H32" s="26" t="s">
        <v>652</v>
      </c>
      <c r="I32" s="7"/>
      <c r="J32" s="333"/>
      <c r="K32" s="9"/>
      <c r="L32" s="270"/>
      <c r="M32" s="46"/>
    </row>
    <row r="33" spans="1:13" s="3" customFormat="1" ht="12.75" hidden="1" thickBot="1">
      <c r="A33" s="46"/>
      <c r="B33" s="6" t="s">
        <v>653</v>
      </c>
      <c r="C33" s="7"/>
      <c r="D33" s="8"/>
      <c r="E33" s="9"/>
      <c r="F33" s="266"/>
      <c r="G33" s="46"/>
      <c r="H33" s="26" t="s">
        <v>653</v>
      </c>
      <c r="I33" s="7"/>
      <c r="J33" s="333"/>
      <c r="K33" s="9"/>
      <c r="L33" s="270"/>
      <c r="M33" s="46"/>
    </row>
    <row r="34" spans="1:13" s="3" customFormat="1" ht="13.5" hidden="1" thickBot="1">
      <c r="A34" s="46"/>
      <c r="B34" s="6" t="s">
        <v>901</v>
      </c>
      <c r="C34" s="7"/>
      <c r="D34" s="402"/>
      <c r="E34" s="9"/>
      <c r="F34" s="266"/>
      <c r="G34" s="46"/>
      <c r="H34" s="26"/>
      <c r="I34" s="7"/>
      <c r="J34" s="333"/>
      <c r="K34" s="9"/>
      <c r="L34" s="270"/>
      <c r="M34" s="46"/>
    </row>
    <row r="35" spans="1:13" s="3" customFormat="1" ht="13.5" hidden="1" thickBot="1">
      <c r="A35" s="46"/>
      <c r="B35" s="6" t="s">
        <v>902</v>
      </c>
      <c r="C35" s="7"/>
      <c r="D35" s="402"/>
      <c r="E35" s="9"/>
      <c r="F35" s="266"/>
      <c r="G35" s="46"/>
      <c r="H35" s="26"/>
      <c r="I35" s="7"/>
      <c r="J35" s="333"/>
      <c r="K35" s="9"/>
      <c r="L35" s="270"/>
      <c r="M35" s="46"/>
    </row>
    <row r="36" spans="1:13" s="3" customFormat="1" ht="13.5" hidden="1" thickBot="1">
      <c r="A36" s="46"/>
      <c r="B36" s="19" t="s">
        <v>903</v>
      </c>
      <c r="C36" s="10"/>
      <c r="D36" s="525"/>
      <c r="E36" s="11"/>
      <c r="F36" s="358"/>
      <c r="G36" s="46"/>
      <c r="H36" s="26"/>
      <c r="I36" s="29"/>
      <c r="J36" s="29"/>
      <c r="K36" s="30"/>
      <c r="L36" s="359"/>
      <c r="M36" s="46"/>
    </row>
    <row r="37" spans="1:13" s="3" customFormat="1" ht="12.75" thickTop="1">
      <c r="A37" s="46"/>
      <c r="B37" s="47"/>
      <c r="C37" s="47"/>
      <c r="D37" s="47"/>
      <c r="E37" s="47"/>
      <c r="F37" s="47"/>
      <c r="G37" s="46"/>
      <c r="H37" s="48"/>
      <c r="I37" s="48"/>
      <c r="J37" s="48"/>
      <c r="K37" s="48"/>
      <c r="L37" s="48"/>
      <c r="M37" s="46"/>
    </row>
    <row r="38" spans="1:13" ht="21" thickBot="1">
      <c r="A38" s="35"/>
      <c r="B38" s="915" t="s">
        <v>768</v>
      </c>
      <c r="C38" s="915"/>
      <c r="D38" s="191"/>
      <c r="E38" s="658" t="s">
        <v>627</v>
      </c>
      <c r="F38" s="902" t="s">
        <v>1647</v>
      </c>
      <c r="G38" s="902"/>
      <c r="H38" s="902"/>
      <c r="I38" s="902"/>
      <c r="J38" s="35"/>
      <c r="K38" s="893" t="s">
        <v>627</v>
      </c>
      <c r="L38" s="893"/>
      <c r="M38" s="35"/>
    </row>
    <row r="39" spans="1:13" ht="13.5" thickTop="1" thickBot="1">
      <c r="A39" s="35"/>
      <c r="B39" s="920" t="s">
        <v>623</v>
      </c>
      <c r="C39" s="921"/>
      <c r="D39" s="43"/>
      <c r="E39" s="44"/>
      <c r="F39" s="44"/>
      <c r="G39" s="35"/>
      <c r="H39" s="924" t="s">
        <v>654</v>
      </c>
      <c r="I39" s="925"/>
      <c r="J39" s="45"/>
      <c r="K39" s="45"/>
      <c r="L39" s="45"/>
      <c r="M39" s="35"/>
    </row>
    <row r="40" spans="1:13" s="3" customFormat="1" ht="16.5" thickTop="1" thickBot="1">
      <c r="A40" s="46"/>
      <c r="B40" s="922"/>
      <c r="C40" s="923"/>
      <c r="D40" s="14"/>
      <c r="E40" s="12" t="s">
        <v>647</v>
      </c>
      <c r="F40" s="13">
        <f>COUNTA(D42:D73)</f>
        <v>23</v>
      </c>
      <c r="G40" s="46"/>
      <c r="H40" s="926"/>
      <c r="I40" s="927"/>
      <c r="J40" s="32"/>
      <c r="K40" s="33" t="s">
        <v>647</v>
      </c>
      <c r="L40" s="34">
        <f>COUNTA(J42:J73)</f>
        <v>28</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1161</v>
      </c>
      <c r="D42" s="84" t="s">
        <v>3629</v>
      </c>
      <c r="E42" s="85" t="s">
        <v>753</v>
      </c>
      <c r="F42" s="263" t="s">
        <v>39</v>
      </c>
      <c r="G42" s="46"/>
      <c r="H42" s="100" t="s">
        <v>632</v>
      </c>
      <c r="I42" s="83" t="s">
        <v>707</v>
      </c>
      <c r="J42" s="84" t="s">
        <v>852</v>
      </c>
      <c r="K42" s="85" t="s">
        <v>663</v>
      </c>
      <c r="L42" s="267" t="s">
        <v>59</v>
      </c>
      <c r="M42" s="46"/>
    </row>
    <row r="43" spans="1:13" s="3" customFormat="1">
      <c r="A43" s="46"/>
      <c r="B43" s="87" t="s">
        <v>633</v>
      </c>
      <c r="C43" s="88" t="s">
        <v>3806</v>
      </c>
      <c r="D43" s="89" t="s">
        <v>807</v>
      </c>
      <c r="E43" s="90" t="s">
        <v>663</v>
      </c>
      <c r="F43" s="264" t="s">
        <v>385</v>
      </c>
      <c r="G43" s="46"/>
      <c r="H43" s="102" t="s">
        <v>633</v>
      </c>
      <c r="I43" s="88" t="s">
        <v>1116</v>
      </c>
      <c r="J43" s="89" t="s">
        <v>3820</v>
      </c>
      <c r="K43" s="90" t="s">
        <v>663</v>
      </c>
      <c r="L43" s="268" t="s">
        <v>381</v>
      </c>
      <c r="M43" s="46"/>
    </row>
    <row r="44" spans="1:13" s="3" customFormat="1">
      <c r="A44" s="46"/>
      <c r="B44" s="92" t="s">
        <v>634</v>
      </c>
      <c r="C44" s="93" t="s">
        <v>1155</v>
      </c>
      <c r="D44" s="94" t="s">
        <v>977</v>
      </c>
      <c r="E44" s="95" t="s">
        <v>671</v>
      </c>
      <c r="F44" s="265" t="s">
        <v>387</v>
      </c>
      <c r="G44" s="46"/>
      <c r="H44" s="104" t="s">
        <v>634</v>
      </c>
      <c r="I44" s="93" t="s">
        <v>3370</v>
      </c>
      <c r="J44" s="94" t="s">
        <v>852</v>
      </c>
      <c r="K44" s="95" t="s">
        <v>663</v>
      </c>
      <c r="L44" s="269" t="s">
        <v>39</v>
      </c>
      <c r="M44" s="46"/>
    </row>
    <row r="45" spans="1:13" s="3" customFormat="1">
      <c r="A45" s="46"/>
      <c r="B45" s="6" t="s">
        <v>635</v>
      </c>
      <c r="C45" s="7" t="s">
        <v>696</v>
      </c>
      <c r="D45" s="333" t="s">
        <v>3807</v>
      </c>
      <c r="E45" s="9" t="s">
        <v>2473</v>
      </c>
      <c r="F45" s="266" t="s">
        <v>352</v>
      </c>
      <c r="G45" s="46"/>
      <c r="H45" s="26" t="s">
        <v>635</v>
      </c>
      <c r="I45" s="7" t="s">
        <v>3821</v>
      </c>
      <c r="J45" s="333" t="s">
        <v>672</v>
      </c>
      <c r="K45" s="9" t="s">
        <v>663</v>
      </c>
      <c r="L45" s="270" t="s">
        <v>385</v>
      </c>
      <c r="M45" s="46"/>
    </row>
    <row r="46" spans="1:13" s="3" customFormat="1">
      <c r="A46" s="46"/>
      <c r="B46" s="6" t="s">
        <v>636</v>
      </c>
      <c r="C46" s="7" t="s">
        <v>975</v>
      </c>
      <c r="D46" s="333" t="s">
        <v>3456</v>
      </c>
      <c r="E46" s="9" t="s">
        <v>2473</v>
      </c>
      <c r="F46" s="266" t="s">
        <v>354</v>
      </c>
      <c r="G46" s="46"/>
      <c r="H46" s="26" t="s">
        <v>636</v>
      </c>
      <c r="I46" s="7" t="s">
        <v>1079</v>
      </c>
      <c r="J46" s="333" t="s">
        <v>3481</v>
      </c>
      <c r="K46" s="9" t="s">
        <v>663</v>
      </c>
      <c r="L46" s="270" t="s">
        <v>94</v>
      </c>
      <c r="M46" s="46"/>
    </row>
    <row r="47" spans="1:13" s="3" customFormat="1">
      <c r="A47" s="46"/>
      <c r="B47" s="6" t="s">
        <v>637</v>
      </c>
      <c r="C47" s="7" t="s">
        <v>1098</v>
      </c>
      <c r="D47" s="333" t="s">
        <v>3808</v>
      </c>
      <c r="E47" s="9" t="s">
        <v>2473</v>
      </c>
      <c r="F47" s="266" t="s">
        <v>2391</v>
      </c>
      <c r="G47" s="46"/>
      <c r="H47" s="26" t="s">
        <v>637</v>
      </c>
      <c r="I47" s="7" t="s">
        <v>984</v>
      </c>
      <c r="J47" s="333" t="s">
        <v>3502</v>
      </c>
      <c r="K47" s="9" t="s">
        <v>753</v>
      </c>
      <c r="L47" s="270" t="s">
        <v>96</v>
      </c>
      <c r="M47" s="46"/>
    </row>
    <row r="48" spans="1:13" s="3" customFormat="1">
      <c r="A48" s="46"/>
      <c r="B48" s="6" t="s">
        <v>638</v>
      </c>
      <c r="C48" s="7" t="s">
        <v>1202</v>
      </c>
      <c r="D48" s="333" t="s">
        <v>860</v>
      </c>
      <c r="E48" s="9" t="s">
        <v>931</v>
      </c>
      <c r="F48" s="266" t="s">
        <v>42</v>
      </c>
      <c r="G48" s="46"/>
      <c r="H48" s="26" t="s">
        <v>638</v>
      </c>
      <c r="I48" s="7" t="s">
        <v>1123</v>
      </c>
      <c r="J48" s="333" t="s">
        <v>3502</v>
      </c>
      <c r="K48" s="9" t="s">
        <v>753</v>
      </c>
      <c r="L48" s="270" t="s">
        <v>354</v>
      </c>
      <c r="M48" s="46"/>
    </row>
    <row r="49" spans="1:13" s="3" customFormat="1">
      <c r="A49" s="46"/>
      <c r="B49" s="6" t="s">
        <v>639</v>
      </c>
      <c r="C49" s="7" t="s">
        <v>349</v>
      </c>
      <c r="D49" s="333" t="s">
        <v>3632</v>
      </c>
      <c r="E49" s="9" t="s">
        <v>753</v>
      </c>
      <c r="F49" s="266" t="s">
        <v>44</v>
      </c>
      <c r="G49" s="46"/>
      <c r="H49" s="26" t="s">
        <v>639</v>
      </c>
      <c r="I49" s="7" t="s">
        <v>708</v>
      </c>
      <c r="J49" s="333" t="s">
        <v>3476</v>
      </c>
      <c r="K49" s="9" t="s">
        <v>753</v>
      </c>
      <c r="L49" s="270" t="s">
        <v>2391</v>
      </c>
      <c r="M49" s="46"/>
    </row>
    <row r="50" spans="1:13" s="3" customFormat="1">
      <c r="A50" s="46"/>
      <c r="B50" s="6" t="s">
        <v>640</v>
      </c>
      <c r="C50" s="7" t="s">
        <v>1518</v>
      </c>
      <c r="D50" s="333" t="s">
        <v>3809</v>
      </c>
      <c r="E50" s="9" t="s">
        <v>663</v>
      </c>
      <c r="F50" s="266" t="s">
        <v>2395</v>
      </c>
      <c r="G50" s="46"/>
      <c r="H50" s="26" t="s">
        <v>640</v>
      </c>
      <c r="I50" s="7" t="s">
        <v>984</v>
      </c>
      <c r="J50" s="333" t="s">
        <v>3822</v>
      </c>
      <c r="K50" s="9" t="s">
        <v>2473</v>
      </c>
      <c r="L50" s="270" t="s">
        <v>368</v>
      </c>
      <c r="M50" s="46"/>
    </row>
    <row r="51" spans="1:13" s="3" customFormat="1">
      <c r="A51" s="46"/>
      <c r="B51" s="6" t="s">
        <v>641</v>
      </c>
      <c r="C51" s="7" t="s">
        <v>694</v>
      </c>
      <c r="D51" s="333" t="s">
        <v>3810</v>
      </c>
      <c r="E51" s="9" t="s">
        <v>730</v>
      </c>
      <c r="F51" s="266" t="s">
        <v>46</v>
      </c>
      <c r="G51" s="46"/>
      <c r="H51" s="26" t="s">
        <v>641</v>
      </c>
      <c r="I51" s="7" t="s">
        <v>1393</v>
      </c>
      <c r="J51" s="333" t="s">
        <v>871</v>
      </c>
      <c r="K51" s="9" t="s">
        <v>931</v>
      </c>
      <c r="L51" s="270" t="s">
        <v>369</v>
      </c>
      <c r="M51" s="46"/>
    </row>
    <row r="52" spans="1:13" s="3" customFormat="1">
      <c r="A52" s="46"/>
      <c r="B52" s="6" t="s">
        <v>642</v>
      </c>
      <c r="C52" s="7" t="s">
        <v>3811</v>
      </c>
      <c r="D52" s="333" t="s">
        <v>3812</v>
      </c>
      <c r="E52" s="9" t="s">
        <v>753</v>
      </c>
      <c r="F52" s="266" t="s">
        <v>372</v>
      </c>
      <c r="G52" s="46"/>
      <c r="H52" s="26" t="s">
        <v>642</v>
      </c>
      <c r="I52" s="7" t="s">
        <v>192</v>
      </c>
      <c r="J52" s="333" t="s">
        <v>3635</v>
      </c>
      <c r="K52" s="9" t="s">
        <v>931</v>
      </c>
      <c r="L52" s="270" t="s">
        <v>3823</v>
      </c>
      <c r="M52" s="46"/>
    </row>
    <row r="53" spans="1:13" s="3" customFormat="1">
      <c r="A53" s="46"/>
      <c r="B53" s="6" t="s">
        <v>643</v>
      </c>
      <c r="C53" s="7" t="s">
        <v>682</v>
      </c>
      <c r="D53" s="333" t="s">
        <v>1110</v>
      </c>
      <c r="E53" s="9" t="s">
        <v>631</v>
      </c>
      <c r="F53" s="266" t="s">
        <v>2398</v>
      </c>
      <c r="G53" s="46"/>
      <c r="H53" s="26" t="s">
        <v>643</v>
      </c>
      <c r="I53" s="7" t="s">
        <v>798</v>
      </c>
      <c r="J53" s="333" t="s">
        <v>3824</v>
      </c>
      <c r="K53" s="9" t="s">
        <v>753</v>
      </c>
      <c r="L53" s="270" t="s">
        <v>2362</v>
      </c>
      <c r="M53" s="46"/>
    </row>
    <row r="54" spans="1:13" s="3" customFormat="1">
      <c r="A54" s="46"/>
      <c r="B54" s="6" t="s">
        <v>644</v>
      </c>
      <c r="C54" s="7" t="s">
        <v>1033</v>
      </c>
      <c r="D54" s="333" t="s">
        <v>811</v>
      </c>
      <c r="E54" s="9" t="s">
        <v>931</v>
      </c>
      <c r="F54" s="266" t="s">
        <v>106</v>
      </c>
      <c r="G54" s="46"/>
      <c r="H54" s="26" t="s">
        <v>644</v>
      </c>
      <c r="I54" s="7" t="s">
        <v>708</v>
      </c>
      <c r="J54" s="333" t="s">
        <v>3825</v>
      </c>
      <c r="K54" s="9" t="s">
        <v>730</v>
      </c>
      <c r="L54" s="270" t="s">
        <v>2395</v>
      </c>
      <c r="M54" s="46"/>
    </row>
    <row r="55" spans="1:13" s="3" customFormat="1">
      <c r="A55" s="46"/>
      <c r="B55" s="6" t="s">
        <v>645</v>
      </c>
      <c r="C55" s="7" t="s">
        <v>3270</v>
      </c>
      <c r="D55" s="333" t="s">
        <v>1198</v>
      </c>
      <c r="E55" s="9" t="s">
        <v>931</v>
      </c>
      <c r="F55" s="266" t="s">
        <v>359</v>
      </c>
      <c r="G55" s="46"/>
      <c r="H55" s="26" t="s">
        <v>645</v>
      </c>
      <c r="I55" s="7" t="s">
        <v>673</v>
      </c>
      <c r="J55" s="333" t="s">
        <v>3826</v>
      </c>
      <c r="K55" s="9" t="s">
        <v>663</v>
      </c>
      <c r="L55" s="270" t="s">
        <v>370</v>
      </c>
      <c r="M55" s="46"/>
    </row>
    <row r="56" spans="1:13" s="3" customFormat="1">
      <c r="A56" s="46"/>
      <c r="B56" s="6" t="s">
        <v>648</v>
      </c>
      <c r="C56" s="7" t="s">
        <v>629</v>
      </c>
      <c r="D56" s="333" t="s">
        <v>3813</v>
      </c>
      <c r="E56" s="9" t="s">
        <v>663</v>
      </c>
      <c r="F56" s="266" t="s">
        <v>3814</v>
      </c>
      <c r="G56" s="46"/>
      <c r="H56" s="26" t="s">
        <v>648</v>
      </c>
      <c r="I56" s="7" t="s">
        <v>3827</v>
      </c>
      <c r="J56" s="333" t="s">
        <v>3828</v>
      </c>
      <c r="K56" s="9" t="s">
        <v>663</v>
      </c>
      <c r="L56" s="270" t="s">
        <v>46</v>
      </c>
      <c r="M56" s="46"/>
    </row>
    <row r="57" spans="1:13" s="3" customFormat="1">
      <c r="A57" s="46"/>
      <c r="B57" s="6" t="s">
        <v>649</v>
      </c>
      <c r="C57" s="7" t="s">
        <v>830</v>
      </c>
      <c r="D57" s="333" t="s">
        <v>965</v>
      </c>
      <c r="E57" s="9" t="s">
        <v>631</v>
      </c>
      <c r="F57" s="266" t="s">
        <v>48</v>
      </c>
      <c r="G57" s="46"/>
      <c r="H57" s="26" t="s">
        <v>649</v>
      </c>
      <c r="I57" s="7" t="s">
        <v>793</v>
      </c>
      <c r="J57" s="333" t="s">
        <v>794</v>
      </c>
      <c r="K57" s="9" t="s">
        <v>631</v>
      </c>
      <c r="L57" s="270" t="s">
        <v>372</v>
      </c>
      <c r="M57" s="46"/>
    </row>
    <row r="58" spans="1:13" s="3" customFormat="1">
      <c r="A58" s="46"/>
      <c r="B58" s="6" t="s">
        <v>650</v>
      </c>
      <c r="C58" s="7" t="s">
        <v>682</v>
      </c>
      <c r="D58" s="333" t="s">
        <v>3815</v>
      </c>
      <c r="E58" s="9" t="s">
        <v>753</v>
      </c>
      <c r="F58" s="266" t="s">
        <v>361</v>
      </c>
      <c r="G58" s="46"/>
      <c r="H58" s="26" t="s">
        <v>650</v>
      </c>
      <c r="I58" s="7" t="s">
        <v>798</v>
      </c>
      <c r="J58" s="333" t="s">
        <v>3801</v>
      </c>
      <c r="K58" s="9" t="s">
        <v>2617</v>
      </c>
      <c r="L58" s="270" t="s">
        <v>3639</v>
      </c>
      <c r="M58" s="46"/>
    </row>
    <row r="59" spans="1:13" s="3" customFormat="1">
      <c r="A59" s="46"/>
      <c r="B59" s="6" t="s">
        <v>651</v>
      </c>
      <c r="C59" s="7" t="s">
        <v>1526</v>
      </c>
      <c r="D59" s="333" t="s">
        <v>3816</v>
      </c>
      <c r="E59" s="9" t="s">
        <v>2473</v>
      </c>
      <c r="F59" s="266" t="s">
        <v>2366</v>
      </c>
      <c r="G59" s="46"/>
      <c r="H59" s="26" t="s">
        <v>651</v>
      </c>
      <c r="I59" s="7" t="s">
        <v>793</v>
      </c>
      <c r="J59" s="333" t="s">
        <v>3829</v>
      </c>
      <c r="K59" s="9" t="s">
        <v>730</v>
      </c>
      <c r="L59" s="270" t="s">
        <v>2397</v>
      </c>
      <c r="M59" s="46"/>
    </row>
    <row r="60" spans="1:13" s="3" customFormat="1">
      <c r="A60" s="46"/>
      <c r="B60" s="6" t="s">
        <v>652</v>
      </c>
      <c r="C60" s="7" t="s">
        <v>3473</v>
      </c>
      <c r="D60" s="333" t="s">
        <v>3817</v>
      </c>
      <c r="E60" s="9" t="s">
        <v>753</v>
      </c>
      <c r="F60" s="266" t="s">
        <v>50</v>
      </c>
      <c r="G60" s="46"/>
      <c r="H60" s="26" t="s">
        <v>652</v>
      </c>
      <c r="I60" s="7" t="s">
        <v>785</v>
      </c>
      <c r="J60" s="333" t="s">
        <v>3830</v>
      </c>
      <c r="K60" s="9" t="s">
        <v>753</v>
      </c>
      <c r="L60" s="270" t="s">
        <v>2398</v>
      </c>
      <c r="M60" s="46"/>
    </row>
    <row r="61" spans="1:13" s="3" customFormat="1">
      <c r="A61" s="46"/>
      <c r="B61" s="6" t="s">
        <v>653</v>
      </c>
      <c r="C61" s="7" t="s">
        <v>1098</v>
      </c>
      <c r="D61" s="333" t="s">
        <v>3818</v>
      </c>
      <c r="E61" s="9" t="s">
        <v>663</v>
      </c>
      <c r="F61" s="266" t="s">
        <v>2850</v>
      </c>
      <c r="G61" s="46"/>
      <c r="H61" s="26" t="s">
        <v>653</v>
      </c>
      <c r="I61" s="7" t="s">
        <v>866</v>
      </c>
      <c r="J61" s="333" t="s">
        <v>3636</v>
      </c>
      <c r="K61" s="9" t="s">
        <v>753</v>
      </c>
      <c r="L61" s="270" t="s">
        <v>3831</v>
      </c>
      <c r="M61" s="46"/>
    </row>
    <row r="62" spans="1:13" s="3" customFormat="1">
      <c r="A62" s="46"/>
      <c r="B62" s="6" t="s">
        <v>901</v>
      </c>
      <c r="C62" s="7" t="s">
        <v>349</v>
      </c>
      <c r="D62" s="333" t="s">
        <v>3819</v>
      </c>
      <c r="E62" s="9" t="s">
        <v>671</v>
      </c>
      <c r="F62" s="266" t="s">
        <v>51</v>
      </c>
      <c r="G62" s="46"/>
      <c r="H62" s="26" t="s">
        <v>901</v>
      </c>
      <c r="I62" s="7" t="s">
        <v>192</v>
      </c>
      <c r="J62" s="333" t="s">
        <v>1303</v>
      </c>
      <c r="K62" s="9" t="s">
        <v>631</v>
      </c>
      <c r="L62" s="270" t="s">
        <v>48</v>
      </c>
      <c r="M62" s="46"/>
    </row>
    <row r="63" spans="1:13" s="3" customFormat="1">
      <c r="A63" s="46"/>
      <c r="B63" s="6" t="s">
        <v>902</v>
      </c>
      <c r="C63" s="7" t="s">
        <v>629</v>
      </c>
      <c r="D63" s="333" t="s">
        <v>3984</v>
      </c>
      <c r="E63" s="9" t="s">
        <v>730</v>
      </c>
      <c r="F63" s="266" t="s">
        <v>399</v>
      </c>
      <c r="G63" s="46"/>
      <c r="H63" s="26" t="s">
        <v>902</v>
      </c>
      <c r="I63" s="7" t="s">
        <v>1771</v>
      </c>
      <c r="J63" s="333" t="s">
        <v>672</v>
      </c>
      <c r="K63" s="9" t="s">
        <v>671</v>
      </c>
      <c r="L63" s="270" t="s">
        <v>2366</v>
      </c>
      <c r="M63" s="46"/>
    </row>
    <row r="64" spans="1:13" s="3" customFormat="1">
      <c r="A64" s="46"/>
      <c r="B64" s="6" t="s">
        <v>903</v>
      </c>
      <c r="C64" s="7" t="s">
        <v>1104</v>
      </c>
      <c r="D64" s="333" t="s">
        <v>3470</v>
      </c>
      <c r="E64" s="9" t="s">
        <v>935</v>
      </c>
      <c r="F64" s="266" t="s">
        <v>55</v>
      </c>
      <c r="G64" s="46"/>
      <c r="H64" s="26" t="s">
        <v>903</v>
      </c>
      <c r="I64" s="7" t="s">
        <v>1393</v>
      </c>
      <c r="J64" s="333" t="s">
        <v>784</v>
      </c>
      <c r="K64" s="9" t="s">
        <v>931</v>
      </c>
      <c r="L64" s="270" t="s">
        <v>51</v>
      </c>
      <c r="M64" s="46"/>
    </row>
    <row r="65" spans="1:13" s="3" customFormat="1">
      <c r="A65" s="46"/>
      <c r="B65" s="6"/>
      <c r="C65" s="7"/>
      <c r="D65" s="333"/>
      <c r="E65" s="9"/>
      <c r="F65" s="266"/>
      <c r="G65" s="46"/>
      <c r="H65" s="26" t="s">
        <v>904</v>
      </c>
      <c r="I65" s="7" t="s">
        <v>707</v>
      </c>
      <c r="J65" s="333" t="s">
        <v>1609</v>
      </c>
      <c r="K65" s="9" t="s">
        <v>631</v>
      </c>
      <c r="L65" s="270" t="s">
        <v>399</v>
      </c>
      <c r="M65" s="46"/>
    </row>
    <row r="66" spans="1:13" s="3" customFormat="1">
      <c r="A66" s="46"/>
      <c r="B66" s="6"/>
      <c r="C66" s="7"/>
      <c r="D66" s="8"/>
      <c r="E66" s="9"/>
      <c r="F66" s="266"/>
      <c r="G66" s="46"/>
      <c r="H66" s="26" t="s">
        <v>905</v>
      </c>
      <c r="I66" s="7" t="s">
        <v>1771</v>
      </c>
      <c r="J66" s="333" t="s">
        <v>3832</v>
      </c>
      <c r="K66" s="9" t="s">
        <v>931</v>
      </c>
      <c r="L66" s="270" t="s">
        <v>364</v>
      </c>
      <c r="M66" s="46"/>
    </row>
    <row r="67" spans="1:13" s="3" customFormat="1">
      <c r="A67" s="46"/>
      <c r="B67" s="6"/>
      <c r="C67" s="7"/>
      <c r="D67" s="8"/>
      <c r="E67" s="9"/>
      <c r="F67" s="266"/>
      <c r="G67" s="46"/>
      <c r="H67" s="26" t="s">
        <v>1126</v>
      </c>
      <c r="I67" s="7" t="s">
        <v>669</v>
      </c>
      <c r="J67" s="333" t="s">
        <v>2414</v>
      </c>
      <c r="K67" s="9" t="s">
        <v>631</v>
      </c>
      <c r="L67" s="270" t="s">
        <v>2344</v>
      </c>
      <c r="M67" s="46"/>
    </row>
    <row r="68" spans="1:13" s="3" customFormat="1">
      <c r="A68" s="46"/>
      <c r="B68" s="6"/>
      <c r="C68" s="7"/>
      <c r="D68" s="8"/>
      <c r="E68" s="9"/>
      <c r="F68" s="266"/>
      <c r="G68" s="46"/>
      <c r="H68" s="26" t="s">
        <v>1127</v>
      </c>
      <c r="I68" s="7" t="s">
        <v>742</v>
      </c>
      <c r="J68" s="333" t="s">
        <v>3833</v>
      </c>
      <c r="K68" s="9" t="s">
        <v>730</v>
      </c>
      <c r="L68" s="270" t="s">
        <v>54</v>
      </c>
      <c r="M68" s="46"/>
    </row>
    <row r="69" spans="1:13" s="3" customFormat="1" ht="12.75" thickBot="1">
      <c r="A69" s="46"/>
      <c r="B69" s="6"/>
      <c r="C69" s="7"/>
      <c r="D69" s="8"/>
      <c r="E69" s="9"/>
      <c r="F69" s="266"/>
      <c r="G69" s="46"/>
      <c r="H69" s="26" t="s">
        <v>1128</v>
      </c>
      <c r="I69" s="7" t="s">
        <v>1422</v>
      </c>
      <c r="J69" s="333" t="s">
        <v>3478</v>
      </c>
      <c r="K69" s="9" t="s">
        <v>631</v>
      </c>
      <c r="L69" s="270" t="s">
        <v>1737</v>
      </c>
      <c r="M69" s="46"/>
    </row>
    <row r="70" spans="1:13" s="3" customFormat="1" hidden="1">
      <c r="A70" s="46"/>
      <c r="B70" s="6"/>
      <c r="C70" s="7"/>
      <c r="D70" s="8"/>
      <c r="E70" s="9"/>
      <c r="F70" s="226"/>
      <c r="G70" s="46"/>
      <c r="H70" s="26" t="s">
        <v>1129</v>
      </c>
      <c r="I70" s="7"/>
      <c r="J70" s="333"/>
      <c r="K70" s="9"/>
      <c r="L70" s="237"/>
      <c r="M70" s="46"/>
    </row>
    <row r="71" spans="1:13" s="3" customFormat="1" hidden="1">
      <c r="A71" s="46"/>
      <c r="B71" s="6"/>
      <c r="C71" s="7"/>
      <c r="D71" s="8"/>
      <c r="E71" s="9"/>
      <c r="F71" s="226"/>
      <c r="G71" s="46"/>
      <c r="H71" s="26" t="s">
        <v>1130</v>
      </c>
      <c r="I71" s="7"/>
      <c r="J71" s="333"/>
      <c r="K71" s="9"/>
      <c r="L71" s="237"/>
      <c r="M71" s="46"/>
    </row>
    <row r="72" spans="1:13" s="3" customFormat="1" hidden="1">
      <c r="A72" s="46"/>
      <c r="B72" s="6"/>
      <c r="C72" s="7"/>
      <c r="D72" s="8"/>
      <c r="E72" s="9"/>
      <c r="F72" s="226"/>
      <c r="G72" s="46"/>
      <c r="H72" s="26" t="s">
        <v>1131</v>
      </c>
      <c r="I72" s="7"/>
      <c r="J72" s="333"/>
      <c r="K72" s="9"/>
      <c r="L72" s="237"/>
      <c r="M72" s="46"/>
    </row>
    <row r="73" spans="1:13" s="3" customFormat="1" ht="12.75" hidden="1" thickBot="1">
      <c r="A73" s="46"/>
      <c r="B73" s="19"/>
      <c r="C73" s="10"/>
      <c r="D73" s="189"/>
      <c r="E73" s="11"/>
      <c r="F73" s="227"/>
      <c r="G73" s="46"/>
      <c r="H73" s="240"/>
      <c r="I73" s="52"/>
      <c r="J73" s="52"/>
      <c r="K73" s="54"/>
      <c r="L73" s="239"/>
      <c r="M73" s="46"/>
    </row>
    <row r="74" spans="1:13" s="3" customFormat="1" ht="12.75" thickTop="1">
      <c r="A74" s="215"/>
      <c r="B74" s="47"/>
      <c r="C74" s="47"/>
      <c r="D74" s="47"/>
      <c r="E74" s="47"/>
      <c r="F74" s="47"/>
      <c r="G74" s="215"/>
      <c r="H74" s="48"/>
      <c r="I74" s="48"/>
      <c r="J74" s="48"/>
      <c r="K74" s="48"/>
      <c r="L74" s="48"/>
      <c r="M74" s="215"/>
    </row>
    <row r="75" spans="1:13" ht="21" thickBot="1">
      <c r="A75" s="35"/>
      <c r="B75" s="893" t="s">
        <v>769</v>
      </c>
      <c r="C75" s="893"/>
      <c r="D75" s="35"/>
      <c r="E75" s="658" t="s">
        <v>627</v>
      </c>
      <c r="F75" s="902" t="s">
        <v>1648</v>
      </c>
      <c r="G75" s="902"/>
      <c r="H75" s="902"/>
      <c r="I75" s="902"/>
      <c r="J75" s="35"/>
      <c r="K75" s="893" t="s">
        <v>627</v>
      </c>
      <c r="L75" s="893"/>
      <c r="M75" s="35"/>
    </row>
    <row r="76" spans="1:13" ht="13.5" thickTop="1" thickBot="1">
      <c r="A76" s="35"/>
      <c r="B76" s="894" t="s">
        <v>623</v>
      </c>
      <c r="C76" s="895"/>
      <c r="D76" s="43"/>
      <c r="E76" s="44"/>
      <c r="F76" s="44"/>
      <c r="G76" s="35"/>
      <c r="H76" s="898" t="s">
        <v>654</v>
      </c>
      <c r="I76" s="899"/>
      <c r="J76" s="45"/>
      <c r="K76" s="45"/>
      <c r="L76" s="45"/>
      <c r="M76" s="35"/>
    </row>
    <row r="77" spans="1:13" s="3" customFormat="1" ht="16.5" thickTop="1" thickBot="1">
      <c r="A77" s="46"/>
      <c r="B77" s="896"/>
      <c r="C77" s="897"/>
      <c r="D77" s="14"/>
      <c r="E77" s="12" t="s">
        <v>647</v>
      </c>
      <c r="F77" s="13">
        <f>COUNTA(D79:D118)</f>
        <v>36</v>
      </c>
      <c r="G77" s="46"/>
      <c r="H77" s="900"/>
      <c r="I77" s="901"/>
      <c r="J77" s="32"/>
      <c r="K77" s="33" t="s">
        <v>647</v>
      </c>
      <c r="L77" s="34">
        <f>COUNTA(J79:J118)</f>
        <v>21</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2326</v>
      </c>
      <c r="D79" s="84" t="s">
        <v>3834</v>
      </c>
      <c r="E79" s="85" t="s">
        <v>663</v>
      </c>
      <c r="F79" s="263" t="s">
        <v>2648</v>
      </c>
      <c r="G79" s="46"/>
      <c r="H79" s="100" t="s">
        <v>632</v>
      </c>
      <c r="I79" s="83" t="s">
        <v>1116</v>
      </c>
      <c r="J79" s="84" t="s">
        <v>2641</v>
      </c>
      <c r="K79" s="85" t="s">
        <v>631</v>
      </c>
      <c r="L79" s="267" t="s">
        <v>379</v>
      </c>
      <c r="M79" s="46"/>
    </row>
    <row r="80" spans="1:13" s="3" customFormat="1">
      <c r="A80" s="46"/>
      <c r="B80" s="87" t="s">
        <v>633</v>
      </c>
      <c r="C80" s="88" t="s">
        <v>388</v>
      </c>
      <c r="D80" s="89" t="s">
        <v>1198</v>
      </c>
      <c r="E80" s="90" t="s">
        <v>933</v>
      </c>
      <c r="F80" s="264" t="s">
        <v>2057</v>
      </c>
      <c r="G80" s="46"/>
      <c r="H80" s="102" t="s">
        <v>633</v>
      </c>
      <c r="I80" s="88" t="s">
        <v>1509</v>
      </c>
      <c r="J80" s="89" t="s">
        <v>3851</v>
      </c>
      <c r="K80" s="90" t="s">
        <v>3837</v>
      </c>
      <c r="L80" s="268" t="s">
        <v>2057</v>
      </c>
      <c r="M80" s="46"/>
    </row>
    <row r="81" spans="1:13" s="3" customFormat="1">
      <c r="A81" s="46"/>
      <c r="B81" s="92" t="s">
        <v>634</v>
      </c>
      <c r="C81" s="93" t="s">
        <v>1518</v>
      </c>
      <c r="D81" s="94" t="s">
        <v>3993</v>
      </c>
      <c r="E81" s="95" t="s">
        <v>730</v>
      </c>
      <c r="F81" s="265" t="s">
        <v>38</v>
      </c>
      <c r="G81" s="46"/>
      <c r="H81" s="104" t="s">
        <v>634</v>
      </c>
      <c r="I81" s="93" t="s">
        <v>707</v>
      </c>
      <c r="J81" s="94" t="s">
        <v>3852</v>
      </c>
      <c r="K81" s="95" t="s">
        <v>679</v>
      </c>
      <c r="L81" s="269" t="s">
        <v>87</v>
      </c>
      <c r="M81" s="46"/>
    </row>
    <row r="82" spans="1:13" s="3" customFormat="1">
      <c r="A82" s="46"/>
      <c r="B82" s="6" t="s">
        <v>635</v>
      </c>
      <c r="C82" s="7" t="s">
        <v>3835</v>
      </c>
      <c r="D82" s="333" t="s">
        <v>3836</v>
      </c>
      <c r="E82" s="9" t="s">
        <v>3837</v>
      </c>
      <c r="F82" s="266" t="s">
        <v>87</v>
      </c>
      <c r="G82" s="46"/>
      <c r="H82" s="26" t="s">
        <v>635</v>
      </c>
      <c r="I82" s="7" t="s">
        <v>669</v>
      </c>
      <c r="J82" s="8" t="s">
        <v>1152</v>
      </c>
      <c r="K82" s="9" t="s">
        <v>663</v>
      </c>
      <c r="L82" s="270" t="s">
        <v>381</v>
      </c>
      <c r="M82" s="46"/>
    </row>
    <row r="83" spans="1:13" s="3" customFormat="1">
      <c r="A83" s="46"/>
      <c r="B83" s="6" t="s">
        <v>636</v>
      </c>
      <c r="C83" s="7" t="s">
        <v>759</v>
      </c>
      <c r="D83" s="333" t="s">
        <v>3485</v>
      </c>
      <c r="E83" s="9" t="s">
        <v>753</v>
      </c>
      <c r="F83" s="266" t="s">
        <v>381</v>
      </c>
      <c r="G83" s="46"/>
      <c r="H83" s="26" t="s">
        <v>636</v>
      </c>
      <c r="I83" s="7" t="s">
        <v>2959</v>
      </c>
      <c r="J83" s="8" t="s">
        <v>3496</v>
      </c>
      <c r="K83" s="9" t="s">
        <v>753</v>
      </c>
      <c r="L83" s="270" t="s">
        <v>366</v>
      </c>
      <c r="M83" s="46"/>
    </row>
    <row r="84" spans="1:13" s="3" customFormat="1">
      <c r="A84" s="46"/>
      <c r="B84" s="6" t="s">
        <v>637</v>
      </c>
      <c r="C84" s="7" t="s">
        <v>629</v>
      </c>
      <c r="D84" s="333" t="s">
        <v>1203</v>
      </c>
      <c r="E84" s="9" t="s">
        <v>663</v>
      </c>
      <c r="F84" s="266" t="s">
        <v>385</v>
      </c>
      <c r="G84" s="46"/>
      <c r="H84" s="26" t="s">
        <v>637</v>
      </c>
      <c r="I84" s="7" t="s">
        <v>673</v>
      </c>
      <c r="J84" s="8" t="s">
        <v>3476</v>
      </c>
      <c r="K84" s="9" t="s">
        <v>753</v>
      </c>
      <c r="L84" s="270" t="s">
        <v>3853</v>
      </c>
      <c r="M84" s="46"/>
    </row>
    <row r="85" spans="1:13" s="3" customFormat="1">
      <c r="A85" s="46"/>
      <c r="B85" s="6" t="s">
        <v>638</v>
      </c>
      <c r="C85" s="7" t="s">
        <v>923</v>
      </c>
      <c r="D85" s="333" t="s">
        <v>3482</v>
      </c>
      <c r="E85" s="9" t="s">
        <v>753</v>
      </c>
      <c r="F85" s="266" t="s">
        <v>63</v>
      </c>
      <c r="G85" s="46"/>
      <c r="H85" s="26" t="s">
        <v>638</v>
      </c>
      <c r="I85" s="7" t="s">
        <v>2637</v>
      </c>
      <c r="J85" s="8" t="s">
        <v>2638</v>
      </c>
      <c r="K85" s="9" t="s">
        <v>631</v>
      </c>
      <c r="L85" s="270" t="s">
        <v>39</v>
      </c>
      <c r="M85" s="46"/>
    </row>
    <row r="86" spans="1:13" s="3" customFormat="1">
      <c r="A86" s="46"/>
      <c r="B86" s="6" t="s">
        <v>639</v>
      </c>
      <c r="C86" s="7" t="s">
        <v>755</v>
      </c>
      <c r="D86" s="333" t="s">
        <v>3644</v>
      </c>
      <c r="E86" s="9" t="s">
        <v>663</v>
      </c>
      <c r="F86" s="266" t="s">
        <v>94</v>
      </c>
      <c r="G86" s="46"/>
      <c r="H86" s="26" t="s">
        <v>639</v>
      </c>
      <c r="I86" s="7" t="s">
        <v>798</v>
      </c>
      <c r="J86" s="8" t="s">
        <v>3307</v>
      </c>
      <c r="K86" s="9" t="s">
        <v>753</v>
      </c>
      <c r="L86" s="270" t="s">
        <v>385</v>
      </c>
      <c r="M86" s="46"/>
    </row>
    <row r="87" spans="1:13" s="3" customFormat="1">
      <c r="A87" s="46"/>
      <c r="B87" s="6" t="s">
        <v>640</v>
      </c>
      <c r="C87" s="7" t="s">
        <v>1407</v>
      </c>
      <c r="D87" s="333" t="s">
        <v>3238</v>
      </c>
      <c r="E87" s="9" t="s">
        <v>663</v>
      </c>
      <c r="F87" s="266" t="s">
        <v>387</v>
      </c>
      <c r="G87" s="46"/>
      <c r="H87" s="26" t="s">
        <v>640</v>
      </c>
      <c r="I87" s="7" t="s">
        <v>1775</v>
      </c>
      <c r="J87" s="8" t="s">
        <v>204</v>
      </c>
      <c r="K87" s="9" t="s">
        <v>931</v>
      </c>
      <c r="L87" s="270" t="s">
        <v>3854</v>
      </c>
      <c r="M87" s="46"/>
    </row>
    <row r="88" spans="1:13" s="3" customFormat="1">
      <c r="A88" s="46"/>
      <c r="B88" s="6" t="s">
        <v>641</v>
      </c>
      <c r="C88" s="7" t="s">
        <v>2319</v>
      </c>
      <c r="D88" s="333" t="s">
        <v>3838</v>
      </c>
      <c r="E88" s="9" t="s">
        <v>753</v>
      </c>
      <c r="F88" s="266" t="s">
        <v>3839</v>
      </c>
      <c r="G88" s="46"/>
      <c r="H88" s="26" t="s">
        <v>641</v>
      </c>
      <c r="I88" s="7" t="s">
        <v>1346</v>
      </c>
      <c r="J88" s="8" t="s">
        <v>1303</v>
      </c>
      <c r="K88" s="9" t="s">
        <v>931</v>
      </c>
      <c r="L88" s="270" t="s">
        <v>94</v>
      </c>
      <c r="M88" s="46"/>
    </row>
    <row r="89" spans="1:13" s="3" customFormat="1">
      <c r="A89" s="46"/>
      <c r="B89" s="6" t="s">
        <v>642</v>
      </c>
      <c r="C89" s="7" t="s">
        <v>3494</v>
      </c>
      <c r="D89" s="333" t="s">
        <v>3840</v>
      </c>
      <c r="E89" s="9" t="s">
        <v>753</v>
      </c>
      <c r="F89" s="266" t="s">
        <v>352</v>
      </c>
      <c r="G89" s="46"/>
      <c r="H89" s="26" t="s">
        <v>642</v>
      </c>
      <c r="I89" s="7" t="s">
        <v>731</v>
      </c>
      <c r="J89" s="8" t="s">
        <v>3280</v>
      </c>
      <c r="K89" s="9" t="s">
        <v>935</v>
      </c>
      <c r="L89" s="270" t="s">
        <v>2649</v>
      </c>
      <c r="M89" s="46"/>
    </row>
    <row r="90" spans="1:13" s="3" customFormat="1">
      <c r="A90" s="46"/>
      <c r="B90" s="6" t="s">
        <v>643</v>
      </c>
      <c r="C90" s="7" t="s">
        <v>2323</v>
      </c>
      <c r="D90" s="333" t="s">
        <v>3841</v>
      </c>
      <c r="E90" s="9" t="s">
        <v>753</v>
      </c>
      <c r="F90" s="266" t="s">
        <v>2360</v>
      </c>
      <c r="G90" s="46"/>
      <c r="H90" s="26" t="s">
        <v>643</v>
      </c>
      <c r="I90" s="7" t="s">
        <v>818</v>
      </c>
      <c r="J90" s="8" t="s">
        <v>3502</v>
      </c>
      <c r="K90" s="9" t="s">
        <v>753</v>
      </c>
      <c r="L90" s="270" t="s">
        <v>96</v>
      </c>
      <c r="M90" s="46"/>
    </row>
    <row r="91" spans="1:13" s="3" customFormat="1">
      <c r="A91" s="46"/>
      <c r="B91" s="6" t="s">
        <v>644</v>
      </c>
      <c r="C91" s="7" t="s">
        <v>3488</v>
      </c>
      <c r="D91" s="333" t="s">
        <v>3489</v>
      </c>
      <c r="E91" s="9" t="s">
        <v>753</v>
      </c>
      <c r="F91" s="266" t="s">
        <v>2361</v>
      </c>
      <c r="G91" s="46"/>
      <c r="H91" s="26" t="s">
        <v>644</v>
      </c>
      <c r="I91" s="7" t="s">
        <v>984</v>
      </c>
      <c r="J91" s="8" t="s">
        <v>3254</v>
      </c>
      <c r="K91" s="9" t="s">
        <v>753</v>
      </c>
      <c r="L91" s="270" t="s">
        <v>387</v>
      </c>
      <c r="M91" s="46"/>
    </row>
    <row r="92" spans="1:13" s="3" customFormat="1">
      <c r="A92" s="46"/>
      <c r="B92" s="6" t="s">
        <v>645</v>
      </c>
      <c r="C92" s="7" t="s">
        <v>923</v>
      </c>
      <c r="D92" s="333" t="s">
        <v>1537</v>
      </c>
      <c r="E92" s="9" t="s">
        <v>753</v>
      </c>
      <c r="F92" s="266" t="s">
        <v>354</v>
      </c>
      <c r="G92" s="46"/>
      <c r="H92" s="26" t="s">
        <v>645</v>
      </c>
      <c r="I92" s="7" t="s">
        <v>673</v>
      </c>
      <c r="J92" s="8" t="s">
        <v>3258</v>
      </c>
      <c r="K92" s="9" t="s">
        <v>753</v>
      </c>
      <c r="L92" s="270" t="s">
        <v>352</v>
      </c>
      <c r="M92" s="46"/>
    </row>
    <row r="93" spans="1:13" s="3" customFormat="1">
      <c r="A93" s="46"/>
      <c r="B93" s="6" t="s">
        <v>648</v>
      </c>
      <c r="C93" s="7" t="s">
        <v>3461</v>
      </c>
      <c r="D93" s="333" t="s">
        <v>3643</v>
      </c>
      <c r="E93" s="9" t="s">
        <v>753</v>
      </c>
      <c r="F93" s="266" t="s">
        <v>2391</v>
      </c>
      <c r="G93" s="46"/>
      <c r="H93" s="26" t="s">
        <v>648</v>
      </c>
      <c r="I93" s="7" t="s">
        <v>710</v>
      </c>
      <c r="J93" s="8" t="s">
        <v>3855</v>
      </c>
      <c r="K93" s="9" t="s">
        <v>730</v>
      </c>
      <c r="L93" s="270" t="s">
        <v>354</v>
      </c>
      <c r="M93" s="46"/>
    </row>
    <row r="94" spans="1:13" s="3" customFormat="1">
      <c r="A94" s="46"/>
      <c r="B94" s="6" t="s">
        <v>649</v>
      </c>
      <c r="C94" s="7" t="s">
        <v>975</v>
      </c>
      <c r="D94" s="333" t="s">
        <v>3842</v>
      </c>
      <c r="E94" s="9" t="s">
        <v>753</v>
      </c>
      <c r="F94" s="266" t="s">
        <v>368</v>
      </c>
      <c r="G94" s="46"/>
      <c r="H94" s="26" t="s">
        <v>649</v>
      </c>
      <c r="I94" s="7" t="s">
        <v>849</v>
      </c>
      <c r="J94" s="8" t="s">
        <v>852</v>
      </c>
      <c r="K94" s="9" t="s">
        <v>663</v>
      </c>
      <c r="L94" s="270" t="s">
        <v>368</v>
      </c>
      <c r="M94" s="46"/>
    </row>
    <row r="95" spans="1:13" s="3" customFormat="1">
      <c r="A95" s="46"/>
      <c r="B95" s="6" t="s">
        <v>650</v>
      </c>
      <c r="C95" s="7" t="s">
        <v>3466</v>
      </c>
      <c r="D95" s="333" t="s">
        <v>3487</v>
      </c>
      <c r="E95" s="9" t="s">
        <v>753</v>
      </c>
      <c r="F95" s="266" t="s">
        <v>42</v>
      </c>
      <c r="G95" s="46"/>
      <c r="H95" s="26" t="s">
        <v>650</v>
      </c>
      <c r="I95" s="7" t="s">
        <v>1771</v>
      </c>
      <c r="J95" s="8" t="s">
        <v>1412</v>
      </c>
      <c r="K95" s="9" t="s">
        <v>931</v>
      </c>
      <c r="L95" s="270" t="s">
        <v>42</v>
      </c>
      <c r="M95" s="46"/>
    </row>
    <row r="96" spans="1:13" s="3" customFormat="1">
      <c r="A96" s="46"/>
      <c r="B96" s="6" t="s">
        <v>651</v>
      </c>
      <c r="C96" s="7" t="s">
        <v>3514</v>
      </c>
      <c r="D96" s="333" t="s">
        <v>3843</v>
      </c>
      <c r="E96" s="9" t="s">
        <v>3837</v>
      </c>
      <c r="F96" s="266" t="s">
        <v>102</v>
      </c>
      <c r="G96" s="46"/>
      <c r="H96" s="26" t="s">
        <v>651</v>
      </c>
      <c r="I96" s="7" t="s">
        <v>1331</v>
      </c>
      <c r="J96" s="8" t="s">
        <v>1145</v>
      </c>
      <c r="K96" s="9" t="s">
        <v>659</v>
      </c>
      <c r="L96" s="270" t="s">
        <v>2395</v>
      </c>
      <c r="M96" s="46"/>
    </row>
    <row r="97" spans="1:13" s="3" customFormat="1">
      <c r="A97" s="46"/>
      <c r="B97" s="6" t="s">
        <v>652</v>
      </c>
      <c r="C97" s="7" t="s">
        <v>1155</v>
      </c>
      <c r="D97" s="333" t="s">
        <v>3844</v>
      </c>
      <c r="E97" s="9" t="s">
        <v>2473</v>
      </c>
      <c r="F97" s="266" t="s">
        <v>355</v>
      </c>
      <c r="G97" s="46"/>
      <c r="H97" s="26" t="s">
        <v>652</v>
      </c>
      <c r="I97" s="7" t="s">
        <v>669</v>
      </c>
      <c r="J97" s="8" t="s">
        <v>792</v>
      </c>
      <c r="K97" s="9" t="s">
        <v>631</v>
      </c>
      <c r="L97" s="270" t="s">
        <v>46</v>
      </c>
      <c r="M97" s="46"/>
    </row>
    <row r="98" spans="1:13" s="3" customFormat="1">
      <c r="A98" s="46"/>
      <c r="B98" s="6" t="s">
        <v>653</v>
      </c>
      <c r="C98" s="7" t="s">
        <v>677</v>
      </c>
      <c r="D98" s="333" t="s">
        <v>748</v>
      </c>
      <c r="E98" s="9" t="s">
        <v>663</v>
      </c>
      <c r="F98" s="266" t="s">
        <v>369</v>
      </c>
      <c r="G98" s="46"/>
      <c r="H98" s="26" t="s">
        <v>653</v>
      </c>
      <c r="I98" s="7" t="s">
        <v>1123</v>
      </c>
      <c r="J98" s="8" t="s">
        <v>23</v>
      </c>
      <c r="K98" s="9" t="s">
        <v>631</v>
      </c>
      <c r="L98" s="270" t="s">
        <v>50</v>
      </c>
      <c r="M98" s="46"/>
    </row>
    <row r="99" spans="1:13" s="3" customFormat="1">
      <c r="A99" s="46"/>
      <c r="B99" s="6" t="s">
        <v>901</v>
      </c>
      <c r="C99" s="7" t="s">
        <v>3494</v>
      </c>
      <c r="D99" s="333" t="s">
        <v>1403</v>
      </c>
      <c r="E99" s="9" t="s">
        <v>933</v>
      </c>
      <c r="F99" s="266" t="s">
        <v>3521</v>
      </c>
      <c r="G99" s="46"/>
      <c r="H99" s="26" t="s">
        <v>901</v>
      </c>
      <c r="I99" s="7" t="s">
        <v>593</v>
      </c>
      <c r="J99" s="8" t="s">
        <v>1513</v>
      </c>
      <c r="K99" s="9" t="s">
        <v>631</v>
      </c>
      <c r="L99" s="270" t="s">
        <v>362</v>
      </c>
      <c r="M99" s="46"/>
    </row>
    <row r="100" spans="1:13" s="3" customFormat="1">
      <c r="A100" s="46"/>
      <c r="B100" s="6" t="s">
        <v>902</v>
      </c>
      <c r="C100" s="7" t="s">
        <v>974</v>
      </c>
      <c r="D100" s="333" t="s">
        <v>3845</v>
      </c>
      <c r="E100" s="9" t="s">
        <v>3837</v>
      </c>
      <c r="F100" s="266" t="s">
        <v>2362</v>
      </c>
      <c r="G100" s="46"/>
      <c r="H100" s="26"/>
      <c r="I100" s="7"/>
      <c r="J100" s="8"/>
      <c r="K100" s="9"/>
      <c r="L100" s="270"/>
      <c r="M100" s="46"/>
    </row>
    <row r="101" spans="1:13" s="3" customFormat="1">
      <c r="A101" s="46"/>
      <c r="B101" s="6" t="s">
        <v>903</v>
      </c>
      <c r="C101" s="7" t="s">
        <v>1104</v>
      </c>
      <c r="D101" s="333" t="s">
        <v>1813</v>
      </c>
      <c r="E101" s="9" t="s">
        <v>944</v>
      </c>
      <c r="F101" s="266" t="s">
        <v>3846</v>
      </c>
      <c r="G101" s="46"/>
      <c r="H101" s="26"/>
      <c r="I101" s="7"/>
      <c r="J101" s="8"/>
      <c r="K101" s="9"/>
      <c r="L101" s="270"/>
      <c r="M101" s="46"/>
    </row>
    <row r="102" spans="1:13" s="3" customFormat="1">
      <c r="A102" s="46"/>
      <c r="B102" s="6" t="s">
        <v>904</v>
      </c>
      <c r="C102" s="7" t="s">
        <v>3050</v>
      </c>
      <c r="D102" s="333" t="s">
        <v>3051</v>
      </c>
      <c r="E102" s="9" t="s">
        <v>631</v>
      </c>
      <c r="F102" s="266" t="s">
        <v>44</v>
      </c>
      <c r="G102" s="46"/>
      <c r="H102" s="26"/>
      <c r="I102" s="7"/>
      <c r="J102" s="8"/>
      <c r="K102" s="9"/>
      <c r="L102" s="270"/>
      <c r="M102" s="46"/>
    </row>
    <row r="103" spans="1:13" s="3" customFormat="1">
      <c r="A103" s="46"/>
      <c r="B103" s="6" t="s">
        <v>905</v>
      </c>
      <c r="C103" s="7" t="s">
        <v>698</v>
      </c>
      <c r="D103" s="333" t="s">
        <v>3847</v>
      </c>
      <c r="E103" s="9" t="s">
        <v>2473</v>
      </c>
      <c r="F103" s="266" t="s">
        <v>2650</v>
      </c>
      <c r="G103" s="46"/>
      <c r="H103" s="26"/>
      <c r="I103" s="7"/>
      <c r="J103" s="8"/>
      <c r="K103" s="9"/>
      <c r="L103" s="270"/>
      <c r="M103" s="46"/>
    </row>
    <row r="104" spans="1:13" s="3" customFormat="1">
      <c r="A104" s="46"/>
      <c r="B104" s="6" t="s">
        <v>1126</v>
      </c>
      <c r="C104" s="7" t="s">
        <v>629</v>
      </c>
      <c r="D104" s="333" t="s">
        <v>2061</v>
      </c>
      <c r="E104" s="9" t="s">
        <v>663</v>
      </c>
      <c r="F104" s="266" t="s">
        <v>2395</v>
      </c>
      <c r="G104" s="46"/>
      <c r="H104" s="26"/>
      <c r="I104" s="7"/>
      <c r="J104" s="8"/>
      <c r="K104" s="9"/>
      <c r="L104" s="270"/>
      <c r="M104" s="46"/>
    </row>
    <row r="105" spans="1:13" s="3" customFormat="1">
      <c r="A105" s="46"/>
      <c r="B105" s="6" t="s">
        <v>1127</v>
      </c>
      <c r="C105" s="7" t="s">
        <v>966</v>
      </c>
      <c r="D105" s="333" t="s">
        <v>3848</v>
      </c>
      <c r="E105" s="9" t="s">
        <v>753</v>
      </c>
      <c r="F105" s="266" t="s">
        <v>46</v>
      </c>
      <c r="G105" s="46"/>
      <c r="H105" s="26"/>
      <c r="I105" s="7"/>
      <c r="J105" s="8"/>
      <c r="K105" s="9"/>
      <c r="L105" s="270"/>
      <c r="M105" s="46"/>
    </row>
    <row r="106" spans="1:13" s="3" customFormat="1">
      <c r="A106" s="46"/>
      <c r="B106" s="6" t="s">
        <v>1128</v>
      </c>
      <c r="C106" s="7" t="s">
        <v>1463</v>
      </c>
      <c r="D106" s="333" t="s">
        <v>814</v>
      </c>
      <c r="E106" s="9" t="s">
        <v>631</v>
      </c>
      <c r="F106" s="266" t="s">
        <v>2397</v>
      </c>
      <c r="G106" s="46"/>
      <c r="H106" s="26"/>
      <c r="I106" s="7"/>
      <c r="J106" s="8"/>
      <c r="K106" s="9"/>
      <c r="L106" s="270"/>
      <c r="M106" s="46"/>
    </row>
    <row r="107" spans="1:13" s="3" customFormat="1">
      <c r="A107" s="46"/>
      <c r="B107" s="6" t="s">
        <v>1129</v>
      </c>
      <c r="C107" s="7" t="s">
        <v>3270</v>
      </c>
      <c r="D107" s="333" t="s">
        <v>1198</v>
      </c>
      <c r="E107" s="9" t="s">
        <v>933</v>
      </c>
      <c r="F107" s="266" t="s">
        <v>2398</v>
      </c>
      <c r="G107" s="46"/>
      <c r="H107" s="26"/>
      <c r="I107" s="7"/>
      <c r="J107" s="8"/>
      <c r="K107" s="9"/>
      <c r="L107" s="270"/>
      <c r="M107" s="46"/>
    </row>
    <row r="108" spans="1:13" s="3" customFormat="1">
      <c r="A108" s="46"/>
      <c r="B108" s="6" t="s">
        <v>1130</v>
      </c>
      <c r="C108" s="7" t="s">
        <v>830</v>
      </c>
      <c r="D108" s="333" t="s">
        <v>2828</v>
      </c>
      <c r="E108" s="9" t="s">
        <v>631</v>
      </c>
      <c r="F108" s="266" t="s">
        <v>48</v>
      </c>
      <c r="G108" s="46"/>
      <c r="H108" s="26"/>
      <c r="I108" s="7"/>
      <c r="J108" s="8"/>
      <c r="K108" s="9"/>
      <c r="L108" s="270"/>
      <c r="M108" s="46"/>
    </row>
    <row r="109" spans="1:13" s="3" customFormat="1">
      <c r="A109" s="46"/>
      <c r="B109" s="6" t="s">
        <v>1131</v>
      </c>
      <c r="C109" s="7" t="s">
        <v>1463</v>
      </c>
      <c r="D109" s="333" t="s">
        <v>1198</v>
      </c>
      <c r="E109" s="9" t="s">
        <v>931</v>
      </c>
      <c r="F109" s="266" t="s">
        <v>361</v>
      </c>
      <c r="G109" s="46"/>
      <c r="H109" s="26"/>
      <c r="I109" s="7"/>
      <c r="J109" s="8"/>
      <c r="K109" s="9"/>
      <c r="L109" s="270"/>
      <c r="M109" s="46"/>
    </row>
    <row r="110" spans="1:13" s="3" customFormat="1">
      <c r="A110" s="46"/>
      <c r="B110" s="6" t="s">
        <v>1132</v>
      </c>
      <c r="C110" s="7" t="s">
        <v>1210</v>
      </c>
      <c r="D110" s="8" t="s">
        <v>3832</v>
      </c>
      <c r="E110" s="9" t="s">
        <v>931</v>
      </c>
      <c r="F110" s="266" t="s">
        <v>2366</v>
      </c>
      <c r="G110" s="46"/>
      <c r="H110" s="26"/>
      <c r="I110" s="7"/>
      <c r="J110" s="8"/>
      <c r="K110" s="9"/>
      <c r="L110" s="270"/>
      <c r="M110" s="46"/>
    </row>
    <row r="111" spans="1:13" s="3" customFormat="1">
      <c r="A111" s="46"/>
      <c r="B111" s="6" t="s">
        <v>1133</v>
      </c>
      <c r="C111" s="7" t="s">
        <v>1463</v>
      </c>
      <c r="D111" s="8" t="s">
        <v>877</v>
      </c>
      <c r="E111" s="9" t="s">
        <v>933</v>
      </c>
      <c r="F111" s="266" t="s">
        <v>1736</v>
      </c>
      <c r="G111" s="46"/>
      <c r="H111" s="26"/>
      <c r="I111" s="7"/>
      <c r="J111" s="8"/>
      <c r="K111" s="9"/>
      <c r="L111" s="270"/>
      <c r="M111" s="46"/>
    </row>
    <row r="112" spans="1:13" s="3" customFormat="1">
      <c r="A112" s="46"/>
      <c r="B112" s="6" t="s">
        <v>1134</v>
      </c>
      <c r="C112" s="7" t="s">
        <v>694</v>
      </c>
      <c r="D112" s="8" t="s">
        <v>3819</v>
      </c>
      <c r="E112" s="9" t="s">
        <v>663</v>
      </c>
      <c r="F112" s="266" t="s">
        <v>3849</v>
      </c>
      <c r="G112" s="46"/>
      <c r="H112" s="26"/>
      <c r="I112" s="7"/>
      <c r="J112" s="8"/>
      <c r="K112" s="9"/>
      <c r="L112" s="270"/>
      <c r="M112" s="46"/>
    </row>
    <row r="113" spans="1:13" s="3" customFormat="1">
      <c r="A113" s="46"/>
      <c r="B113" s="6" t="s">
        <v>1135</v>
      </c>
      <c r="C113" s="7" t="s">
        <v>3270</v>
      </c>
      <c r="D113" s="8" t="s">
        <v>3850</v>
      </c>
      <c r="E113" s="9" t="s">
        <v>933</v>
      </c>
      <c r="F113" s="266" t="s">
        <v>51</v>
      </c>
      <c r="G113" s="46"/>
      <c r="H113" s="26"/>
      <c r="I113" s="7"/>
      <c r="J113" s="333"/>
      <c r="K113" s="9"/>
      <c r="L113" s="270"/>
      <c r="M113" s="46"/>
    </row>
    <row r="114" spans="1:13" s="3" customFormat="1" ht="12.75" thickBot="1">
      <c r="A114" s="46"/>
      <c r="B114" s="6" t="s">
        <v>1136</v>
      </c>
      <c r="C114" s="7" t="s">
        <v>698</v>
      </c>
      <c r="D114" s="8" t="s">
        <v>3529</v>
      </c>
      <c r="E114" s="9" t="s">
        <v>631</v>
      </c>
      <c r="F114" s="266" t="s">
        <v>362</v>
      </c>
      <c r="G114" s="46"/>
      <c r="H114" s="26"/>
      <c r="I114" s="7"/>
      <c r="J114" s="333"/>
      <c r="K114" s="9"/>
      <c r="L114" s="270"/>
      <c r="M114" s="46"/>
    </row>
    <row r="115" spans="1:13" s="3" customFormat="1" hidden="1">
      <c r="A115" s="46"/>
      <c r="B115" s="6" t="s">
        <v>1550</v>
      </c>
      <c r="C115" s="7"/>
      <c r="D115" s="8"/>
      <c r="E115" s="9"/>
      <c r="F115" s="226"/>
      <c r="G115" s="46"/>
      <c r="H115" s="26"/>
      <c r="I115" s="7"/>
      <c r="J115" s="7"/>
      <c r="K115" s="9"/>
      <c r="L115" s="237"/>
      <c r="M115" s="46"/>
    </row>
    <row r="116" spans="1:13" s="3" customFormat="1" hidden="1">
      <c r="A116" s="46"/>
      <c r="B116" s="6" t="s">
        <v>1551</v>
      </c>
      <c r="C116" s="7"/>
      <c r="D116" s="8"/>
      <c r="E116" s="9"/>
      <c r="F116" s="226"/>
      <c r="G116" s="46"/>
      <c r="H116" s="26"/>
      <c r="I116" s="7"/>
      <c r="J116" s="7"/>
      <c r="K116" s="9"/>
      <c r="L116" s="237"/>
      <c r="M116" s="46"/>
    </row>
    <row r="117" spans="1:13" s="3" customFormat="1" hidden="1">
      <c r="A117" s="46"/>
      <c r="B117" s="6" t="s">
        <v>1552</v>
      </c>
      <c r="C117" s="7"/>
      <c r="D117" s="8"/>
      <c r="E117" s="9"/>
      <c r="F117" s="226"/>
      <c r="G117" s="46"/>
      <c r="H117" s="26"/>
      <c r="I117" s="7"/>
      <c r="J117" s="7"/>
      <c r="K117" s="9"/>
      <c r="L117" s="237"/>
      <c r="M117" s="46"/>
    </row>
    <row r="118" spans="1:13" s="3" customFormat="1" ht="13.5" hidden="1" thickBot="1">
      <c r="A118" s="46"/>
      <c r="B118" s="19"/>
      <c r="C118" s="10"/>
      <c r="D118" s="22"/>
      <c r="E118" s="11"/>
      <c r="F118" s="227"/>
      <c r="G118" s="46"/>
      <c r="H118" s="26"/>
      <c r="I118" s="29"/>
      <c r="J118" s="29"/>
      <c r="K118" s="30"/>
      <c r="L118" s="238"/>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893" t="s">
        <v>770</v>
      </c>
      <c r="C120" s="893"/>
      <c r="D120" s="35"/>
      <c r="E120" s="658" t="s">
        <v>713</v>
      </c>
      <c r="F120" s="902" t="s">
        <v>1649</v>
      </c>
      <c r="G120" s="902"/>
      <c r="H120" s="902"/>
      <c r="I120" s="902"/>
      <c r="J120" s="35"/>
      <c r="K120" s="893" t="s">
        <v>715</v>
      </c>
      <c r="L120" s="893"/>
      <c r="M120" s="35"/>
    </row>
    <row r="121" spans="1:13" ht="13.5" thickTop="1" thickBot="1">
      <c r="A121" s="35"/>
      <c r="B121" s="894" t="s">
        <v>623</v>
      </c>
      <c r="C121" s="895"/>
      <c r="D121" s="43"/>
      <c r="E121" s="44"/>
      <c r="F121" s="44"/>
      <c r="G121" s="35"/>
      <c r="H121" s="898" t="s">
        <v>654</v>
      </c>
      <c r="I121" s="899"/>
      <c r="J121" s="45"/>
      <c r="K121" s="45"/>
      <c r="L121" s="45"/>
      <c r="M121" s="35"/>
    </row>
    <row r="122" spans="1:13" s="3" customFormat="1" ht="16.5" thickTop="1" thickBot="1">
      <c r="A122" s="46"/>
      <c r="B122" s="896"/>
      <c r="C122" s="897"/>
      <c r="D122" s="14"/>
      <c r="E122" s="12" t="s">
        <v>647</v>
      </c>
      <c r="F122" s="13">
        <f>COUNTA(D124:D162)</f>
        <v>22</v>
      </c>
      <c r="G122" s="46"/>
      <c r="H122" s="900"/>
      <c r="I122" s="901"/>
      <c r="J122" s="32"/>
      <c r="K122" s="33" t="s">
        <v>647</v>
      </c>
      <c r="L122" s="34">
        <f>COUNTA(J124:J162)</f>
        <v>18</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1166</v>
      </c>
      <c r="D124" s="84" t="s">
        <v>1146</v>
      </c>
      <c r="E124" s="85" t="s">
        <v>931</v>
      </c>
      <c r="F124" s="263" t="s">
        <v>3856</v>
      </c>
      <c r="G124" s="46"/>
      <c r="H124" s="100" t="s">
        <v>632</v>
      </c>
      <c r="I124" s="83" t="s">
        <v>1116</v>
      </c>
      <c r="J124" s="84" t="s">
        <v>792</v>
      </c>
      <c r="K124" s="85" t="s">
        <v>663</v>
      </c>
      <c r="L124" s="267" t="s">
        <v>1774</v>
      </c>
      <c r="M124" s="46"/>
    </row>
    <row r="125" spans="1:13" s="3" customFormat="1">
      <c r="A125" s="46"/>
      <c r="B125" s="87" t="s">
        <v>633</v>
      </c>
      <c r="C125" s="88" t="s">
        <v>1166</v>
      </c>
      <c r="D125" s="89" t="s">
        <v>3843</v>
      </c>
      <c r="E125" s="90" t="s">
        <v>3837</v>
      </c>
      <c r="F125" s="264" t="s">
        <v>1735</v>
      </c>
      <c r="G125" s="46"/>
      <c r="H125" s="102" t="s">
        <v>633</v>
      </c>
      <c r="I125" s="88" t="s">
        <v>669</v>
      </c>
      <c r="J125" s="89" t="s">
        <v>2853</v>
      </c>
      <c r="K125" s="90" t="s">
        <v>753</v>
      </c>
      <c r="L125" s="268" t="s">
        <v>1776</v>
      </c>
      <c r="M125" s="46"/>
    </row>
    <row r="126" spans="1:13" s="3" customFormat="1">
      <c r="A126" s="46"/>
      <c r="B126" s="92" t="s">
        <v>634</v>
      </c>
      <c r="C126" s="93" t="s">
        <v>682</v>
      </c>
      <c r="D126" s="94" t="s">
        <v>3515</v>
      </c>
      <c r="E126" s="95" t="s">
        <v>753</v>
      </c>
      <c r="F126" s="265" t="s">
        <v>3857</v>
      </c>
      <c r="G126" s="46"/>
      <c r="H126" s="104" t="s">
        <v>634</v>
      </c>
      <c r="I126" s="93" t="s">
        <v>1172</v>
      </c>
      <c r="J126" s="94" t="s">
        <v>3868</v>
      </c>
      <c r="K126" s="95" t="s">
        <v>737</v>
      </c>
      <c r="L126" s="269" t="s">
        <v>1765</v>
      </c>
      <c r="M126" s="46"/>
    </row>
    <row r="127" spans="1:13" s="3" customFormat="1">
      <c r="A127" s="46"/>
      <c r="B127" s="6" t="s">
        <v>635</v>
      </c>
      <c r="C127" s="7" t="s">
        <v>170</v>
      </c>
      <c r="D127" s="8" t="s">
        <v>3858</v>
      </c>
      <c r="E127" s="9" t="s">
        <v>3837</v>
      </c>
      <c r="F127" s="266" t="s">
        <v>3278</v>
      </c>
      <c r="G127" s="46"/>
      <c r="H127" s="26" t="s">
        <v>635</v>
      </c>
      <c r="I127" s="7" t="s">
        <v>793</v>
      </c>
      <c r="J127" s="8" t="s">
        <v>2655</v>
      </c>
      <c r="K127" s="9" t="s">
        <v>631</v>
      </c>
      <c r="L127" s="270" t="s">
        <v>2101</v>
      </c>
      <c r="M127" s="46"/>
    </row>
    <row r="128" spans="1:13" s="3" customFormat="1">
      <c r="A128" s="46"/>
      <c r="B128" s="6" t="s">
        <v>636</v>
      </c>
      <c r="C128" s="7" t="s">
        <v>3461</v>
      </c>
      <c r="D128" s="8" t="s">
        <v>3859</v>
      </c>
      <c r="E128" s="9" t="s">
        <v>671</v>
      </c>
      <c r="F128" s="266" t="s">
        <v>3064</v>
      </c>
      <c r="G128" s="46"/>
      <c r="H128" s="26" t="s">
        <v>636</v>
      </c>
      <c r="I128" s="7" t="s">
        <v>710</v>
      </c>
      <c r="J128" s="8" t="s">
        <v>1038</v>
      </c>
      <c r="K128" s="9" t="s">
        <v>931</v>
      </c>
      <c r="L128" s="270" t="s">
        <v>3668</v>
      </c>
      <c r="M128" s="46"/>
    </row>
    <row r="129" spans="1:13" s="3" customFormat="1">
      <c r="A129" s="46"/>
      <c r="B129" s="6" t="s">
        <v>637</v>
      </c>
      <c r="C129" s="7" t="s">
        <v>759</v>
      </c>
      <c r="D129" s="8" t="s">
        <v>977</v>
      </c>
      <c r="E129" s="9" t="s">
        <v>671</v>
      </c>
      <c r="F129" s="266" t="s">
        <v>401</v>
      </c>
      <c r="G129" s="46"/>
      <c r="H129" s="26" t="s">
        <v>637</v>
      </c>
      <c r="I129" s="7" t="s">
        <v>2091</v>
      </c>
      <c r="J129" s="8" t="s">
        <v>3869</v>
      </c>
      <c r="K129" s="9" t="s">
        <v>3837</v>
      </c>
      <c r="L129" s="270" t="s">
        <v>436</v>
      </c>
      <c r="M129" s="46"/>
    </row>
    <row r="130" spans="1:13" s="3" customFormat="1">
      <c r="A130" s="46"/>
      <c r="B130" s="6" t="s">
        <v>638</v>
      </c>
      <c r="C130" s="7" t="s">
        <v>3510</v>
      </c>
      <c r="D130" s="8" t="s">
        <v>1578</v>
      </c>
      <c r="E130" s="9" t="s">
        <v>931</v>
      </c>
      <c r="F130" s="266" t="s">
        <v>55</v>
      </c>
      <c r="G130" s="46"/>
      <c r="H130" s="26" t="s">
        <v>638</v>
      </c>
      <c r="I130" s="7" t="s">
        <v>708</v>
      </c>
      <c r="J130" s="8" t="s">
        <v>3825</v>
      </c>
      <c r="K130" s="9" t="s">
        <v>663</v>
      </c>
      <c r="L130" s="270" t="s">
        <v>1782</v>
      </c>
      <c r="M130" s="46"/>
    </row>
    <row r="131" spans="1:13" s="3" customFormat="1">
      <c r="A131" s="46"/>
      <c r="B131" s="6" t="s">
        <v>639</v>
      </c>
      <c r="C131" s="7" t="s">
        <v>689</v>
      </c>
      <c r="D131" s="8" t="s">
        <v>3662</v>
      </c>
      <c r="E131" s="54" t="s">
        <v>753</v>
      </c>
      <c r="F131" s="266" t="s">
        <v>2084</v>
      </c>
      <c r="G131" s="46"/>
      <c r="H131" s="26" t="s">
        <v>639</v>
      </c>
      <c r="I131" s="7" t="s">
        <v>1153</v>
      </c>
      <c r="J131" s="8" t="s">
        <v>3870</v>
      </c>
      <c r="K131" s="9" t="s">
        <v>931</v>
      </c>
      <c r="L131" s="270" t="s">
        <v>3871</v>
      </c>
      <c r="M131" s="46"/>
    </row>
    <row r="132" spans="1:13" s="3" customFormat="1">
      <c r="A132" s="46"/>
      <c r="B132" s="6" t="s">
        <v>640</v>
      </c>
      <c r="C132" s="7" t="s">
        <v>1260</v>
      </c>
      <c r="D132" s="8" t="s">
        <v>2453</v>
      </c>
      <c r="E132" s="9" t="s">
        <v>933</v>
      </c>
      <c r="F132" s="266" t="s">
        <v>440</v>
      </c>
      <c r="G132" s="46"/>
      <c r="H132" s="26" t="s">
        <v>640</v>
      </c>
      <c r="I132" s="7" t="s">
        <v>742</v>
      </c>
      <c r="J132" s="8" t="s">
        <v>2897</v>
      </c>
      <c r="K132" s="9" t="s">
        <v>753</v>
      </c>
      <c r="L132" s="270" t="s">
        <v>3872</v>
      </c>
      <c r="M132" s="46"/>
    </row>
    <row r="133" spans="1:13" s="3" customFormat="1">
      <c r="A133" s="46"/>
      <c r="B133" s="6" t="s">
        <v>641</v>
      </c>
      <c r="C133" s="7" t="s">
        <v>966</v>
      </c>
      <c r="D133" s="8" t="s">
        <v>765</v>
      </c>
      <c r="E133" s="9" t="s">
        <v>663</v>
      </c>
      <c r="F133" s="266" t="s">
        <v>442</v>
      </c>
      <c r="G133" s="46"/>
      <c r="H133" s="26" t="s">
        <v>641</v>
      </c>
      <c r="I133" s="7" t="s">
        <v>798</v>
      </c>
      <c r="J133" s="8" t="s">
        <v>171</v>
      </c>
      <c r="K133" s="9" t="s">
        <v>933</v>
      </c>
      <c r="L133" s="270" t="s">
        <v>3873</v>
      </c>
      <c r="M133" s="46"/>
    </row>
    <row r="134" spans="1:13" s="3" customFormat="1">
      <c r="A134" s="46"/>
      <c r="B134" s="6" t="s">
        <v>642</v>
      </c>
      <c r="C134" s="7" t="s">
        <v>978</v>
      </c>
      <c r="D134" s="8" t="s">
        <v>3860</v>
      </c>
      <c r="E134" s="9" t="s">
        <v>2473</v>
      </c>
      <c r="F134" s="266" t="s">
        <v>445</v>
      </c>
      <c r="G134" s="46"/>
      <c r="H134" s="26" t="s">
        <v>642</v>
      </c>
      <c r="I134" s="7" t="s">
        <v>710</v>
      </c>
      <c r="J134" s="8" t="s">
        <v>860</v>
      </c>
      <c r="K134" s="9" t="s">
        <v>931</v>
      </c>
      <c r="L134" s="270" t="s">
        <v>3874</v>
      </c>
      <c r="M134" s="46"/>
    </row>
    <row r="135" spans="1:13" s="3" customFormat="1">
      <c r="A135" s="46"/>
      <c r="B135" s="6" t="s">
        <v>643</v>
      </c>
      <c r="C135" s="7" t="s">
        <v>696</v>
      </c>
      <c r="D135" s="8" t="s">
        <v>3861</v>
      </c>
      <c r="E135" s="9" t="s">
        <v>753</v>
      </c>
      <c r="F135" s="266" t="s">
        <v>404</v>
      </c>
      <c r="G135" s="46"/>
      <c r="H135" s="26" t="s">
        <v>643</v>
      </c>
      <c r="I135" s="7" t="s">
        <v>1243</v>
      </c>
      <c r="J135" s="8" t="s">
        <v>1165</v>
      </c>
      <c r="K135" s="9" t="s">
        <v>931</v>
      </c>
      <c r="L135" s="270" t="s">
        <v>2082</v>
      </c>
      <c r="M135" s="46"/>
    </row>
    <row r="136" spans="1:13" s="3" customFormat="1">
      <c r="A136" s="46"/>
      <c r="B136" s="6" t="s">
        <v>644</v>
      </c>
      <c r="C136" s="7" t="s">
        <v>1493</v>
      </c>
      <c r="D136" s="8" t="s">
        <v>871</v>
      </c>
      <c r="E136" s="9" t="s">
        <v>931</v>
      </c>
      <c r="F136" s="266" t="s">
        <v>446</v>
      </c>
      <c r="G136" s="46"/>
      <c r="H136" s="26" t="s">
        <v>644</v>
      </c>
      <c r="I136" s="7" t="s">
        <v>1241</v>
      </c>
      <c r="J136" s="8" t="s">
        <v>1570</v>
      </c>
      <c r="K136" s="9" t="s">
        <v>933</v>
      </c>
      <c r="L136" s="270" t="s">
        <v>3875</v>
      </c>
      <c r="M136" s="46"/>
    </row>
    <row r="137" spans="1:13" s="3" customFormat="1">
      <c r="A137" s="46"/>
      <c r="B137" s="6" t="s">
        <v>645</v>
      </c>
      <c r="C137" s="7" t="s">
        <v>3518</v>
      </c>
      <c r="D137" s="8" t="s">
        <v>3244</v>
      </c>
      <c r="E137" s="9" t="s">
        <v>753</v>
      </c>
      <c r="F137" s="266" t="s">
        <v>122</v>
      </c>
      <c r="G137" s="46"/>
      <c r="H137" s="26" t="s">
        <v>645</v>
      </c>
      <c r="I137" s="7" t="s">
        <v>708</v>
      </c>
      <c r="J137" s="8" t="s">
        <v>1145</v>
      </c>
      <c r="K137" s="9" t="s">
        <v>659</v>
      </c>
      <c r="L137" s="270" t="s">
        <v>3876</v>
      </c>
      <c r="M137" s="46"/>
    </row>
    <row r="138" spans="1:13" s="3" customFormat="1">
      <c r="A138" s="46"/>
      <c r="B138" s="6" t="s">
        <v>648</v>
      </c>
      <c r="C138" s="7" t="s">
        <v>833</v>
      </c>
      <c r="D138" s="8" t="s">
        <v>3862</v>
      </c>
      <c r="E138" s="54" t="s">
        <v>753</v>
      </c>
      <c r="F138" s="266" t="s">
        <v>447</v>
      </c>
      <c r="G138" s="46"/>
      <c r="H138" s="26" t="s">
        <v>648</v>
      </c>
      <c r="I138" s="7" t="s">
        <v>793</v>
      </c>
      <c r="J138" s="8" t="s">
        <v>3877</v>
      </c>
      <c r="K138" s="9" t="s">
        <v>3837</v>
      </c>
      <c r="L138" s="270" t="s">
        <v>1783</v>
      </c>
      <c r="M138" s="46"/>
    </row>
    <row r="139" spans="1:13" s="3" customFormat="1">
      <c r="A139" s="46"/>
      <c r="B139" s="6" t="s">
        <v>649</v>
      </c>
      <c r="C139" s="7" t="s">
        <v>698</v>
      </c>
      <c r="D139" s="8" t="s">
        <v>3470</v>
      </c>
      <c r="E139" s="9" t="s">
        <v>935</v>
      </c>
      <c r="F139" s="266" t="s">
        <v>3863</v>
      </c>
      <c r="G139" s="46"/>
      <c r="H139" s="26" t="s">
        <v>649</v>
      </c>
      <c r="I139" s="7" t="s">
        <v>367</v>
      </c>
      <c r="J139" s="8" t="s">
        <v>3255</v>
      </c>
      <c r="K139" s="9" t="s">
        <v>753</v>
      </c>
      <c r="L139" s="270" t="s">
        <v>3098</v>
      </c>
      <c r="M139" s="46"/>
    </row>
    <row r="140" spans="1:13" s="3" customFormat="1">
      <c r="A140" s="46"/>
      <c r="B140" s="6" t="s">
        <v>650</v>
      </c>
      <c r="C140" s="7" t="s">
        <v>3270</v>
      </c>
      <c r="D140" s="8" t="s">
        <v>2094</v>
      </c>
      <c r="E140" s="9" t="s">
        <v>931</v>
      </c>
      <c r="F140" s="266" t="s">
        <v>468</v>
      </c>
      <c r="G140" s="46"/>
      <c r="H140" s="26" t="s">
        <v>650</v>
      </c>
      <c r="I140" s="7" t="s">
        <v>798</v>
      </c>
      <c r="J140" s="8" t="s">
        <v>871</v>
      </c>
      <c r="K140" s="9" t="s">
        <v>931</v>
      </c>
      <c r="L140" s="270" t="s">
        <v>3878</v>
      </c>
      <c r="M140" s="46"/>
    </row>
    <row r="141" spans="1:13" s="3" customFormat="1">
      <c r="A141" s="46"/>
      <c r="B141" s="6" t="s">
        <v>651</v>
      </c>
      <c r="C141" s="7" t="s">
        <v>1764</v>
      </c>
      <c r="D141" s="8" t="s">
        <v>3864</v>
      </c>
      <c r="E141" s="54" t="s">
        <v>3837</v>
      </c>
      <c r="F141" s="266" t="s">
        <v>157</v>
      </c>
      <c r="G141" s="46"/>
      <c r="H141" s="26" t="s">
        <v>651</v>
      </c>
      <c r="I141" s="7" t="s">
        <v>669</v>
      </c>
      <c r="J141" s="8" t="s">
        <v>3879</v>
      </c>
      <c r="K141" s="9" t="s">
        <v>730</v>
      </c>
      <c r="L141" s="270" t="s">
        <v>437</v>
      </c>
      <c r="M141" s="46"/>
    </row>
    <row r="142" spans="1:13" s="3" customFormat="1">
      <c r="A142" s="46"/>
      <c r="B142" s="6" t="s">
        <v>652</v>
      </c>
      <c r="C142" s="7" t="s">
        <v>830</v>
      </c>
      <c r="D142" s="8" t="s">
        <v>3865</v>
      </c>
      <c r="E142" s="54" t="s">
        <v>753</v>
      </c>
      <c r="F142" s="266" t="s">
        <v>408</v>
      </c>
      <c r="G142" s="46"/>
      <c r="H142" s="26"/>
      <c r="I142" s="7"/>
      <c r="J142" s="8"/>
      <c r="K142" s="9"/>
      <c r="L142" s="270"/>
      <c r="M142" s="46"/>
    </row>
    <row r="143" spans="1:13" s="3" customFormat="1">
      <c r="A143" s="46"/>
      <c r="B143" s="6" t="s">
        <v>653</v>
      </c>
      <c r="C143" s="52" t="s">
        <v>3866</v>
      </c>
      <c r="D143" s="56" t="s">
        <v>3867</v>
      </c>
      <c r="E143" s="9" t="s">
        <v>933</v>
      </c>
      <c r="F143" s="381" t="s">
        <v>416</v>
      </c>
      <c r="G143" s="46"/>
      <c r="H143" s="26"/>
      <c r="I143" s="52"/>
      <c r="J143" s="56"/>
      <c r="K143" s="54"/>
      <c r="L143" s="270"/>
      <c r="M143" s="46"/>
    </row>
    <row r="144" spans="1:13" s="3" customFormat="1">
      <c r="A144" s="46"/>
      <c r="B144" s="6" t="s">
        <v>901</v>
      </c>
      <c r="C144" s="52" t="s">
        <v>1089</v>
      </c>
      <c r="D144" s="56" t="s">
        <v>1198</v>
      </c>
      <c r="E144" s="9" t="s">
        <v>933</v>
      </c>
      <c r="F144" s="381" t="s">
        <v>1769</v>
      </c>
      <c r="G144" s="46"/>
      <c r="H144" s="26"/>
      <c r="I144" s="52"/>
      <c r="J144" s="56"/>
      <c r="K144" s="9"/>
      <c r="L144" s="382"/>
      <c r="M144" s="46"/>
    </row>
    <row r="145" spans="1:13" s="3" customFormat="1" ht="12.75" thickBot="1">
      <c r="A145" s="46"/>
      <c r="B145" s="6" t="s">
        <v>902</v>
      </c>
      <c r="C145" s="52" t="s">
        <v>694</v>
      </c>
      <c r="D145" s="56" t="s">
        <v>691</v>
      </c>
      <c r="E145" s="54" t="s">
        <v>631</v>
      </c>
      <c r="F145" s="381" t="s">
        <v>493</v>
      </c>
      <c r="G145" s="46"/>
      <c r="H145" s="26"/>
      <c r="I145" s="52"/>
      <c r="J145" s="56"/>
      <c r="K145" s="9"/>
      <c r="L145" s="382"/>
      <c r="M145" s="46"/>
    </row>
    <row r="146" spans="1:13" s="3" customFormat="1" ht="12.75" hidden="1" thickBot="1">
      <c r="A146" s="46"/>
      <c r="B146" s="6" t="s">
        <v>903</v>
      </c>
      <c r="C146" s="52"/>
      <c r="D146" s="56"/>
      <c r="E146" s="54"/>
      <c r="F146" s="381"/>
      <c r="G146" s="46"/>
      <c r="H146" s="26" t="s">
        <v>903</v>
      </c>
      <c r="I146" s="52"/>
      <c r="J146" s="56"/>
      <c r="K146" s="9"/>
      <c r="L146" s="382"/>
      <c r="M146" s="46"/>
    </row>
    <row r="147" spans="1:13" s="3" customFormat="1" ht="12.75" hidden="1" thickBot="1">
      <c r="A147" s="46"/>
      <c r="B147" s="6"/>
      <c r="C147" s="52"/>
      <c r="D147" s="56"/>
      <c r="E147" s="9"/>
      <c r="F147" s="381"/>
      <c r="G147" s="46"/>
      <c r="H147" s="26"/>
      <c r="I147" s="52"/>
      <c r="J147" s="56"/>
      <c r="K147" s="9"/>
      <c r="L147" s="382"/>
      <c r="M147" s="46"/>
    </row>
    <row r="148" spans="1:13" s="3" customFormat="1" ht="12.75" hidden="1" thickBot="1">
      <c r="A148" s="46"/>
      <c r="B148" s="6"/>
      <c r="C148" s="52"/>
      <c r="D148" s="56"/>
      <c r="E148" s="9"/>
      <c r="F148" s="381"/>
      <c r="G148" s="46"/>
      <c r="H148" s="26"/>
      <c r="I148" s="52"/>
      <c r="J148" s="56"/>
      <c r="K148" s="9"/>
      <c r="L148" s="382"/>
      <c r="M148" s="46"/>
    </row>
    <row r="149" spans="1:13" s="3" customFormat="1" ht="12.75" hidden="1" thickBot="1">
      <c r="A149" s="46"/>
      <c r="B149" s="6"/>
      <c r="C149" s="52"/>
      <c r="D149" s="56"/>
      <c r="E149" s="9"/>
      <c r="F149" s="381"/>
      <c r="G149" s="46"/>
      <c r="H149" s="26"/>
      <c r="I149" s="52"/>
      <c r="J149" s="56"/>
      <c r="K149" s="54"/>
      <c r="L149" s="382"/>
      <c r="M149" s="46"/>
    </row>
    <row r="150" spans="1:13" s="3" customFormat="1" ht="12.75" hidden="1" thickBot="1">
      <c r="A150" s="46"/>
      <c r="B150" s="6"/>
      <c r="C150" s="52"/>
      <c r="D150" s="56"/>
      <c r="E150" s="54"/>
      <c r="F150" s="381"/>
      <c r="G150" s="46"/>
      <c r="H150" s="26"/>
      <c r="I150" s="52"/>
      <c r="J150" s="56"/>
      <c r="K150" s="54"/>
      <c r="L150" s="382"/>
      <c r="M150" s="46"/>
    </row>
    <row r="151" spans="1:13" s="3" customFormat="1" ht="12.75" hidden="1" thickBot="1">
      <c r="A151" s="46"/>
      <c r="B151" s="6"/>
      <c r="C151" s="52"/>
      <c r="D151" s="56"/>
      <c r="E151" s="54"/>
      <c r="F151" s="381"/>
      <c r="G151" s="46"/>
      <c r="H151" s="26"/>
      <c r="I151" s="52"/>
      <c r="J151" s="56"/>
      <c r="K151" s="9"/>
      <c r="L151" s="382"/>
      <c r="M151" s="46"/>
    </row>
    <row r="152" spans="1:13" s="3" customFormat="1" ht="12.75" hidden="1" thickBot="1">
      <c r="A152" s="46"/>
      <c r="B152" s="6"/>
      <c r="C152" s="52"/>
      <c r="D152" s="56"/>
      <c r="E152" s="54"/>
      <c r="F152" s="381"/>
      <c r="G152" s="46"/>
      <c r="H152" s="26"/>
      <c r="I152" s="52"/>
      <c r="J152" s="56"/>
      <c r="K152" s="54"/>
      <c r="L152" s="382"/>
      <c r="M152" s="46"/>
    </row>
    <row r="153" spans="1:13" s="3" customFormat="1" ht="13.5" hidden="1" thickBot="1">
      <c r="A153" s="46"/>
      <c r="B153" s="6"/>
      <c r="C153" s="52"/>
      <c r="D153" s="241"/>
      <c r="E153" s="54"/>
      <c r="F153" s="228"/>
      <c r="G153" s="46"/>
      <c r="H153" s="26"/>
      <c r="I153" s="52"/>
      <c r="J153" s="56"/>
      <c r="K153" s="9"/>
      <c r="L153" s="382"/>
      <c r="M153" s="46"/>
    </row>
    <row r="154" spans="1:13" s="3" customFormat="1" ht="13.5" hidden="1" thickBot="1">
      <c r="A154" s="46"/>
      <c r="B154" s="6"/>
      <c r="C154" s="52"/>
      <c r="D154" s="241"/>
      <c r="E154" s="54"/>
      <c r="F154" s="228"/>
      <c r="G154" s="46"/>
      <c r="H154" s="26"/>
      <c r="I154" s="52"/>
      <c r="J154" s="56"/>
      <c r="K154" s="9"/>
      <c r="L154" s="239"/>
      <c r="M154" s="46"/>
    </row>
    <row r="155" spans="1:13" s="3" customFormat="1" ht="13.5" hidden="1" thickBot="1">
      <c r="A155" s="46"/>
      <c r="B155" s="6"/>
      <c r="C155" s="52"/>
      <c r="D155" s="241"/>
      <c r="E155" s="54"/>
      <c r="F155" s="228"/>
      <c r="G155" s="46"/>
      <c r="H155" s="26"/>
      <c r="I155" s="52"/>
      <c r="J155" s="56"/>
      <c r="K155" s="9"/>
      <c r="L155" s="239"/>
      <c r="M155" s="46"/>
    </row>
    <row r="156" spans="1:13" s="3" customFormat="1" ht="13.5" hidden="1" thickBot="1">
      <c r="A156" s="46"/>
      <c r="B156" s="6"/>
      <c r="C156" s="52"/>
      <c r="D156" s="241"/>
      <c r="E156" s="54"/>
      <c r="F156" s="228"/>
      <c r="G156" s="46"/>
      <c r="H156" s="26"/>
      <c r="I156" s="52"/>
      <c r="J156" s="56"/>
      <c r="K156" s="54"/>
      <c r="L156" s="239"/>
      <c r="M156" s="46"/>
    </row>
    <row r="157" spans="1:13" s="3" customFormat="1" ht="13.5" hidden="1" thickBot="1">
      <c r="A157" s="46"/>
      <c r="B157" s="6"/>
      <c r="C157" s="52"/>
      <c r="D157" s="241"/>
      <c r="E157" s="54"/>
      <c r="F157" s="228"/>
      <c r="G157" s="46"/>
      <c r="H157" s="26"/>
      <c r="I157" s="52"/>
      <c r="J157" s="56"/>
      <c r="K157" s="9"/>
      <c r="L157" s="239"/>
      <c r="M157" s="46"/>
    </row>
    <row r="158" spans="1:13" s="3" customFormat="1" ht="13.5" hidden="1" thickBot="1">
      <c r="A158" s="46"/>
      <c r="B158" s="6"/>
      <c r="C158" s="52"/>
      <c r="D158" s="241"/>
      <c r="E158" s="54"/>
      <c r="F158" s="228"/>
      <c r="G158" s="46"/>
      <c r="H158" s="26"/>
      <c r="I158" s="52"/>
      <c r="J158" s="56"/>
      <c r="K158" s="9"/>
      <c r="L158" s="239"/>
      <c r="M158" s="46"/>
    </row>
    <row r="159" spans="1:13" s="3" customFormat="1" ht="13.5" hidden="1" thickBot="1">
      <c r="A159" s="46"/>
      <c r="B159" s="6"/>
      <c r="C159" s="52"/>
      <c r="D159" s="241"/>
      <c r="E159" s="54"/>
      <c r="F159" s="228"/>
      <c r="G159" s="46"/>
      <c r="H159" s="26"/>
      <c r="I159" s="52"/>
      <c r="J159" s="56"/>
      <c r="K159" s="54"/>
      <c r="L159" s="239"/>
      <c r="M159" s="46"/>
    </row>
    <row r="160" spans="1:13" s="3" customFormat="1" ht="13.5" hidden="1" thickBot="1">
      <c r="A160" s="46"/>
      <c r="B160" s="6"/>
      <c r="C160" s="52"/>
      <c r="D160" s="241"/>
      <c r="E160" s="54"/>
      <c r="F160" s="228"/>
      <c r="G160" s="46"/>
      <c r="H160" s="26"/>
      <c r="I160" s="52"/>
      <c r="J160" s="56"/>
      <c r="K160" s="54"/>
      <c r="L160" s="239"/>
      <c r="M160" s="46"/>
    </row>
    <row r="161" spans="1:13" s="3" customFormat="1" ht="13.5" hidden="1" thickBot="1">
      <c r="A161" s="46"/>
      <c r="B161" s="6"/>
      <c r="C161" s="52"/>
      <c r="D161" s="241"/>
      <c r="E161" s="54"/>
      <c r="F161" s="228"/>
      <c r="G161" s="46"/>
      <c r="H161" s="26"/>
      <c r="I161" s="52"/>
      <c r="J161" s="56"/>
      <c r="K161" s="9"/>
      <c r="L161" s="239"/>
      <c r="M161" s="46"/>
    </row>
    <row r="162" spans="1:13" s="3" customFormat="1" ht="13.5" hidden="1" thickBot="1">
      <c r="A162" s="46"/>
      <c r="B162" s="6"/>
      <c r="C162" s="52"/>
      <c r="D162" s="241"/>
      <c r="E162" s="54"/>
      <c r="F162" s="228"/>
      <c r="G162" s="46"/>
      <c r="H162" s="26"/>
      <c r="I162" s="52"/>
      <c r="J162" s="56"/>
      <c r="K162" s="54"/>
      <c r="L162" s="239"/>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893" t="s">
        <v>771</v>
      </c>
      <c r="C164" s="893"/>
      <c r="D164" s="35"/>
      <c r="E164" s="658" t="s">
        <v>715</v>
      </c>
      <c r="F164" s="902" t="s">
        <v>1650</v>
      </c>
      <c r="G164" s="902"/>
      <c r="H164" s="902"/>
      <c r="I164" s="902"/>
      <c r="J164" s="35"/>
      <c r="K164" s="893" t="s">
        <v>3696</v>
      </c>
      <c r="L164" s="893"/>
      <c r="M164" s="35"/>
    </row>
    <row r="165" spans="1:13" ht="13.5" thickTop="1" thickBot="1">
      <c r="A165" s="35"/>
      <c r="B165" s="894" t="s">
        <v>623</v>
      </c>
      <c r="C165" s="895"/>
      <c r="D165" s="43"/>
      <c r="E165" s="44"/>
      <c r="F165" s="44"/>
      <c r="G165" s="35"/>
      <c r="H165" s="898" t="s">
        <v>654</v>
      </c>
      <c r="I165" s="899"/>
      <c r="J165" s="45"/>
      <c r="K165" s="45"/>
      <c r="L165" s="45"/>
      <c r="M165" s="35"/>
    </row>
    <row r="166" spans="1:13" s="3" customFormat="1" ht="16.5" thickTop="1" thickBot="1">
      <c r="A166" s="46"/>
      <c r="B166" s="896"/>
      <c r="C166" s="897"/>
      <c r="D166" s="14"/>
      <c r="E166" s="12" t="s">
        <v>647</v>
      </c>
      <c r="F166" s="13">
        <f>COUNTA(D168:D190)</f>
        <v>14</v>
      </c>
      <c r="G166" s="46"/>
      <c r="H166" s="900"/>
      <c r="I166" s="901"/>
      <c r="J166" s="32"/>
      <c r="K166" s="33" t="s">
        <v>647</v>
      </c>
      <c r="L166" s="34">
        <f>COUNTA(J168:J190)</f>
        <v>12</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761</v>
      </c>
      <c r="D168" s="84" t="s">
        <v>2058</v>
      </c>
      <c r="E168" s="85" t="s">
        <v>753</v>
      </c>
      <c r="F168" s="263" t="s">
        <v>2494</v>
      </c>
      <c r="G168" s="46"/>
      <c r="H168" s="100" t="s">
        <v>632</v>
      </c>
      <c r="I168" s="83" t="s">
        <v>669</v>
      </c>
      <c r="J168" s="84" t="s">
        <v>3888</v>
      </c>
      <c r="K168" s="85" t="s">
        <v>753</v>
      </c>
      <c r="L168" s="267" t="s">
        <v>224</v>
      </c>
      <c r="M168" s="46"/>
    </row>
    <row r="169" spans="1:13" s="3" customFormat="1">
      <c r="A169" s="46"/>
      <c r="B169" s="87" t="s">
        <v>633</v>
      </c>
      <c r="C169" s="88" t="s">
        <v>3473</v>
      </c>
      <c r="D169" s="89" t="s">
        <v>3880</v>
      </c>
      <c r="E169" s="90" t="s">
        <v>753</v>
      </c>
      <c r="F169" s="264" t="s">
        <v>1749</v>
      </c>
      <c r="G169" s="46"/>
      <c r="H169" s="102" t="s">
        <v>633</v>
      </c>
      <c r="I169" s="88" t="s">
        <v>707</v>
      </c>
      <c r="J169" s="89" t="s">
        <v>3675</v>
      </c>
      <c r="K169" s="90" t="s">
        <v>671</v>
      </c>
      <c r="L169" s="268" t="s">
        <v>436</v>
      </c>
      <c r="M169" s="46"/>
    </row>
    <row r="170" spans="1:13" s="3" customFormat="1">
      <c r="A170" s="46"/>
      <c r="B170" s="92" t="s">
        <v>634</v>
      </c>
      <c r="C170" s="93" t="s">
        <v>629</v>
      </c>
      <c r="D170" s="94" t="s">
        <v>2642</v>
      </c>
      <c r="E170" s="95" t="s">
        <v>753</v>
      </c>
      <c r="F170" s="265" t="s">
        <v>2672</v>
      </c>
      <c r="G170" s="46"/>
      <c r="H170" s="104" t="s">
        <v>634</v>
      </c>
      <c r="I170" s="93" t="s">
        <v>192</v>
      </c>
      <c r="J170" s="94" t="s">
        <v>4</v>
      </c>
      <c r="K170" s="95" t="s">
        <v>663</v>
      </c>
      <c r="L170" s="269" t="s">
        <v>3872</v>
      </c>
      <c r="M170" s="46"/>
    </row>
    <row r="171" spans="1:13" s="3" customFormat="1">
      <c r="A171" s="46"/>
      <c r="B171" s="6" t="s">
        <v>635</v>
      </c>
      <c r="C171" s="7" t="s">
        <v>1358</v>
      </c>
      <c r="D171" s="8" t="s">
        <v>3068</v>
      </c>
      <c r="E171" s="9" t="s">
        <v>671</v>
      </c>
      <c r="F171" s="266" t="s">
        <v>137</v>
      </c>
      <c r="G171" s="46"/>
      <c r="H171" s="26" t="s">
        <v>635</v>
      </c>
      <c r="I171" s="7" t="s">
        <v>1509</v>
      </c>
      <c r="J171" s="8" t="s">
        <v>3986</v>
      </c>
      <c r="K171" s="9" t="s">
        <v>3837</v>
      </c>
      <c r="L171" s="270" t="s">
        <v>3889</v>
      </c>
      <c r="M171" s="46"/>
    </row>
    <row r="172" spans="1:13" s="3" customFormat="1">
      <c r="A172" s="46"/>
      <c r="B172" s="6" t="s">
        <v>636</v>
      </c>
      <c r="C172" s="7" t="s">
        <v>689</v>
      </c>
      <c r="D172" s="8" t="s">
        <v>3069</v>
      </c>
      <c r="E172" s="9" t="s">
        <v>753</v>
      </c>
      <c r="F172" s="266" t="s">
        <v>493</v>
      </c>
      <c r="G172" s="46"/>
      <c r="H172" s="26" t="s">
        <v>636</v>
      </c>
      <c r="I172" s="7" t="s">
        <v>1422</v>
      </c>
      <c r="J172" s="8" t="s">
        <v>1165</v>
      </c>
      <c r="K172" s="9" t="s">
        <v>932</v>
      </c>
      <c r="L172" s="270" t="s">
        <v>2082</v>
      </c>
      <c r="M172" s="46"/>
    </row>
    <row r="173" spans="1:13" s="3" customFormat="1">
      <c r="A173" s="46"/>
      <c r="B173" s="6" t="s">
        <v>637</v>
      </c>
      <c r="C173" s="7" t="s">
        <v>920</v>
      </c>
      <c r="D173" s="8" t="s">
        <v>2861</v>
      </c>
      <c r="E173" s="9" t="s">
        <v>753</v>
      </c>
      <c r="F173" s="266" t="s">
        <v>138</v>
      </c>
      <c r="G173" s="46"/>
      <c r="H173" s="26" t="s">
        <v>637</v>
      </c>
      <c r="I173" s="7" t="s">
        <v>3988</v>
      </c>
      <c r="J173" s="8" t="s">
        <v>3890</v>
      </c>
      <c r="K173" s="9" t="s">
        <v>753</v>
      </c>
      <c r="L173" s="270" t="s">
        <v>1784</v>
      </c>
      <c r="M173" s="46"/>
    </row>
    <row r="174" spans="1:13" s="3" customFormat="1">
      <c r="A174" s="46"/>
      <c r="B174" s="6" t="s">
        <v>638</v>
      </c>
      <c r="C174" s="7" t="s">
        <v>349</v>
      </c>
      <c r="D174" s="8" t="s">
        <v>3264</v>
      </c>
      <c r="E174" s="9" t="s">
        <v>753</v>
      </c>
      <c r="F174" s="266" t="s">
        <v>2703</v>
      </c>
      <c r="G174" s="46"/>
      <c r="H174" s="26" t="s">
        <v>638</v>
      </c>
      <c r="I174" s="7" t="s">
        <v>1053</v>
      </c>
      <c r="J174" s="8" t="s">
        <v>998</v>
      </c>
      <c r="K174" s="9" t="s">
        <v>753</v>
      </c>
      <c r="L174" s="270" t="s">
        <v>3283</v>
      </c>
      <c r="M174" s="46"/>
    </row>
    <row r="175" spans="1:13" s="3" customFormat="1">
      <c r="A175" s="46"/>
      <c r="B175" s="6" t="s">
        <v>639</v>
      </c>
      <c r="C175" s="7" t="s">
        <v>1210</v>
      </c>
      <c r="D175" s="8" t="s">
        <v>3881</v>
      </c>
      <c r="E175" s="9" t="s">
        <v>3837</v>
      </c>
      <c r="F175" s="266" t="s">
        <v>2682</v>
      </c>
      <c r="G175" s="46"/>
      <c r="H175" s="26" t="s">
        <v>639</v>
      </c>
      <c r="I175" s="7" t="s">
        <v>984</v>
      </c>
      <c r="J175" s="8" t="s">
        <v>792</v>
      </c>
      <c r="K175" s="9" t="s">
        <v>671</v>
      </c>
      <c r="L175" s="270" t="s">
        <v>3891</v>
      </c>
      <c r="M175" s="46"/>
    </row>
    <row r="176" spans="1:13" s="3" customFormat="1">
      <c r="A176" s="46"/>
      <c r="B176" s="6" t="s">
        <v>640</v>
      </c>
      <c r="C176" s="7" t="s">
        <v>1104</v>
      </c>
      <c r="D176" s="8" t="s">
        <v>3882</v>
      </c>
      <c r="E176" s="9" t="s">
        <v>753</v>
      </c>
      <c r="F176" s="266" t="s">
        <v>3883</v>
      </c>
      <c r="G176" s="46"/>
      <c r="H176" s="26" t="s">
        <v>640</v>
      </c>
      <c r="I176" s="7" t="s">
        <v>192</v>
      </c>
      <c r="J176" s="8" t="s">
        <v>3892</v>
      </c>
      <c r="K176" s="9" t="s">
        <v>663</v>
      </c>
      <c r="L176" s="270" t="s">
        <v>3878</v>
      </c>
      <c r="M176" s="46"/>
    </row>
    <row r="177" spans="1:13" s="3" customFormat="1">
      <c r="A177" s="46"/>
      <c r="B177" s="6" t="s">
        <v>641</v>
      </c>
      <c r="C177" s="7" t="s">
        <v>100</v>
      </c>
      <c r="D177" s="8" t="s">
        <v>3985</v>
      </c>
      <c r="E177" s="9" t="s">
        <v>3837</v>
      </c>
      <c r="F177" s="266" t="s">
        <v>224</v>
      </c>
      <c r="G177" s="46"/>
      <c r="H177" s="26" t="s">
        <v>641</v>
      </c>
      <c r="I177" s="7" t="s">
        <v>2694</v>
      </c>
      <c r="J177" s="8" t="s">
        <v>872</v>
      </c>
      <c r="K177" s="9" t="s">
        <v>931</v>
      </c>
      <c r="L177" s="270" t="s">
        <v>3893</v>
      </c>
      <c r="M177" s="46"/>
    </row>
    <row r="178" spans="1:13" s="3" customFormat="1">
      <c r="A178" s="46"/>
      <c r="B178" s="6" t="s">
        <v>642</v>
      </c>
      <c r="C178" s="7" t="s">
        <v>1196</v>
      </c>
      <c r="D178" s="8" t="s">
        <v>3656</v>
      </c>
      <c r="E178" s="9" t="s">
        <v>933</v>
      </c>
      <c r="F178" s="266" t="s">
        <v>1750</v>
      </c>
      <c r="G178" s="46"/>
      <c r="H178" s="26" t="s">
        <v>642</v>
      </c>
      <c r="I178" s="7" t="s">
        <v>742</v>
      </c>
      <c r="J178" s="8" t="s">
        <v>3254</v>
      </c>
      <c r="K178" s="9" t="s">
        <v>753</v>
      </c>
      <c r="L178" s="270" t="s">
        <v>3539</v>
      </c>
      <c r="M178" s="46"/>
    </row>
    <row r="179" spans="1:13" s="3" customFormat="1">
      <c r="A179" s="46"/>
      <c r="B179" s="6" t="s">
        <v>643</v>
      </c>
      <c r="C179" s="7" t="s">
        <v>1324</v>
      </c>
      <c r="D179" s="8" t="s">
        <v>3277</v>
      </c>
      <c r="E179" s="9" t="s">
        <v>753</v>
      </c>
      <c r="F179" s="266" t="s">
        <v>3884</v>
      </c>
      <c r="G179" s="46"/>
      <c r="H179" s="26" t="s">
        <v>643</v>
      </c>
      <c r="I179" s="7" t="s">
        <v>1123</v>
      </c>
      <c r="J179" s="8" t="s">
        <v>1115</v>
      </c>
      <c r="K179" s="9" t="s">
        <v>631</v>
      </c>
      <c r="L179" s="270" t="s">
        <v>2113</v>
      </c>
      <c r="M179" s="46"/>
    </row>
    <row r="180" spans="1:13" s="3" customFormat="1">
      <c r="A180" s="46"/>
      <c r="B180" s="6" t="s">
        <v>644</v>
      </c>
      <c r="C180" s="7" t="s">
        <v>3514</v>
      </c>
      <c r="D180" s="8" t="s">
        <v>3887</v>
      </c>
      <c r="E180" s="9" t="s">
        <v>931</v>
      </c>
      <c r="F180" s="266" t="s">
        <v>3885</v>
      </c>
      <c r="G180" s="46"/>
      <c r="H180" s="26"/>
      <c r="I180" s="7"/>
      <c r="J180" s="8"/>
      <c r="K180" s="9"/>
      <c r="L180" s="270"/>
      <c r="M180" s="46"/>
    </row>
    <row r="181" spans="1:13" s="3" customFormat="1" ht="12.75" thickBot="1">
      <c r="A181" s="46"/>
      <c r="B181" s="6" t="s">
        <v>645</v>
      </c>
      <c r="C181" s="7" t="s">
        <v>682</v>
      </c>
      <c r="D181" s="8" t="s">
        <v>3886</v>
      </c>
      <c r="E181" s="9" t="s">
        <v>663</v>
      </c>
      <c r="F181" s="266" t="s">
        <v>2909</v>
      </c>
      <c r="G181" s="46"/>
      <c r="H181" s="26"/>
      <c r="I181" s="7"/>
      <c r="J181" s="8"/>
      <c r="K181" s="9"/>
      <c r="L181" s="270"/>
      <c r="M181" s="46"/>
    </row>
    <row r="182" spans="1:13" s="3" customFormat="1" hidden="1">
      <c r="A182" s="46"/>
      <c r="B182" s="6" t="s">
        <v>648</v>
      </c>
      <c r="C182" s="7"/>
      <c r="D182" s="8"/>
      <c r="E182" s="9"/>
      <c r="F182" s="266"/>
      <c r="G182" s="46"/>
      <c r="H182" s="26" t="s">
        <v>648</v>
      </c>
      <c r="I182" s="7"/>
      <c r="J182" s="8"/>
      <c r="K182" s="9"/>
      <c r="L182" s="270"/>
      <c r="M182" s="46"/>
    </row>
    <row r="183" spans="1:13" s="3" customFormat="1" hidden="1">
      <c r="A183" s="46"/>
      <c r="B183" s="6" t="s">
        <v>649</v>
      </c>
      <c r="C183" s="7"/>
      <c r="D183" s="8"/>
      <c r="E183" s="9"/>
      <c r="F183" s="266"/>
      <c r="G183" s="46"/>
      <c r="H183" s="26" t="s">
        <v>649</v>
      </c>
      <c r="I183" s="7"/>
      <c r="J183" s="8"/>
      <c r="K183" s="9"/>
      <c r="L183" s="270"/>
      <c r="M183" s="46"/>
    </row>
    <row r="184" spans="1:13" s="3" customFormat="1" hidden="1">
      <c r="A184" s="46"/>
      <c r="B184" s="6" t="s">
        <v>650</v>
      </c>
      <c r="C184" s="7"/>
      <c r="D184" s="8"/>
      <c r="E184" s="9"/>
      <c r="F184" s="266"/>
      <c r="G184" s="46"/>
      <c r="H184" s="26" t="s">
        <v>650</v>
      </c>
      <c r="I184" s="7"/>
      <c r="J184" s="8"/>
      <c r="K184" s="9"/>
      <c r="L184" s="270"/>
      <c r="M184" s="46"/>
    </row>
    <row r="185" spans="1:13" s="3" customFormat="1" hidden="1">
      <c r="A185" s="46"/>
      <c r="B185" s="6" t="s">
        <v>651</v>
      </c>
      <c r="C185" s="7"/>
      <c r="D185" s="8"/>
      <c r="E185" s="9"/>
      <c r="F185" s="266"/>
      <c r="G185" s="46"/>
      <c r="H185" s="26" t="s">
        <v>651</v>
      </c>
      <c r="I185" s="7"/>
      <c r="J185" s="333"/>
      <c r="K185" s="9"/>
      <c r="L185" s="270"/>
      <c r="M185" s="46"/>
    </row>
    <row r="186" spans="1:13" s="3" customFormat="1" ht="12.75" hidden="1">
      <c r="A186" s="46"/>
      <c r="B186" s="6"/>
      <c r="C186" s="7"/>
      <c r="D186" s="402"/>
      <c r="E186" s="9"/>
      <c r="F186" s="266"/>
      <c r="G186" s="46"/>
      <c r="H186" s="26" t="s">
        <v>652</v>
      </c>
      <c r="I186" s="7"/>
      <c r="J186" s="333"/>
      <c r="K186" s="9"/>
      <c r="L186" s="270"/>
      <c r="M186" s="46"/>
    </row>
    <row r="187" spans="1:13" s="3" customFormat="1" ht="12.75" hidden="1">
      <c r="A187" s="46"/>
      <c r="B187" s="6"/>
      <c r="C187" s="7"/>
      <c r="D187" s="402"/>
      <c r="E187" s="9"/>
      <c r="F187" s="266"/>
      <c r="G187" s="46"/>
      <c r="H187" s="26" t="s">
        <v>653</v>
      </c>
      <c r="I187" s="7"/>
      <c r="J187" s="333"/>
      <c r="K187" s="9"/>
      <c r="L187" s="270"/>
      <c r="M187" s="46"/>
    </row>
    <row r="188" spans="1:13" s="3" customFormat="1" ht="12.75" hidden="1">
      <c r="A188" s="46"/>
      <c r="B188" s="6"/>
      <c r="C188" s="7"/>
      <c r="D188" s="402"/>
      <c r="E188" s="9"/>
      <c r="F188" s="266"/>
      <c r="G188" s="46"/>
      <c r="H188" s="26" t="s">
        <v>901</v>
      </c>
      <c r="I188" s="7"/>
      <c r="J188" s="333"/>
      <c r="K188" s="9"/>
      <c r="L188" s="270"/>
      <c r="M188" s="46"/>
    </row>
    <row r="189" spans="1:13" s="3" customFormat="1" ht="12.75" hidden="1">
      <c r="A189" s="46"/>
      <c r="B189" s="6"/>
      <c r="C189" s="7"/>
      <c r="D189" s="21"/>
      <c r="E189" s="9"/>
      <c r="F189" s="226"/>
      <c r="G189" s="46"/>
      <c r="H189" s="26" t="s">
        <v>902</v>
      </c>
      <c r="I189" s="7"/>
      <c r="J189" s="333"/>
      <c r="K189" s="9"/>
      <c r="L189" s="237"/>
      <c r="M189" s="46"/>
    </row>
    <row r="190" spans="1:13" s="3" customFormat="1" ht="13.5" hidden="1" thickBot="1">
      <c r="A190" s="46"/>
      <c r="B190" s="19"/>
      <c r="C190" s="10"/>
      <c r="D190" s="22"/>
      <c r="E190" s="11"/>
      <c r="F190" s="227"/>
      <c r="G190" s="46"/>
      <c r="H190" s="28" t="s">
        <v>903</v>
      </c>
      <c r="I190" s="29"/>
      <c r="J190" s="506"/>
      <c r="K190" s="30"/>
      <c r="L190" s="238"/>
      <c r="M190" s="46"/>
    </row>
    <row r="191" spans="1:13" s="3" customFormat="1" ht="12.75" thickTop="1">
      <c r="A191" s="46"/>
      <c r="B191" s="47"/>
      <c r="C191" s="47"/>
      <c r="D191" s="47"/>
      <c r="E191" s="47"/>
      <c r="F191" s="47"/>
      <c r="G191" s="46"/>
      <c r="H191" s="48"/>
      <c r="I191" s="48"/>
      <c r="J191" s="48"/>
      <c r="K191" s="48"/>
      <c r="L191" s="48"/>
      <c r="M191" s="46"/>
    </row>
    <row r="192" spans="1:13" ht="21" thickBot="1">
      <c r="B192" s="893" t="s">
        <v>5</v>
      </c>
      <c r="C192" s="893"/>
      <c r="D192" s="35"/>
      <c r="E192" s="658" t="s">
        <v>3696</v>
      </c>
      <c r="F192" s="902" t="s">
        <v>717</v>
      </c>
      <c r="G192" s="902"/>
      <c r="H192" s="902"/>
      <c r="I192" s="902"/>
      <c r="J192" s="35"/>
      <c r="K192" s="893" t="s">
        <v>3695</v>
      </c>
      <c r="L192" s="893"/>
      <c r="M192" s="35"/>
    </row>
    <row r="193" spans="2:13" ht="13.5" thickTop="1" thickBot="1">
      <c r="B193" s="894" t="s">
        <v>1624</v>
      </c>
      <c r="C193" s="895"/>
      <c r="D193" s="43"/>
      <c r="E193" s="44"/>
      <c r="F193" s="44"/>
      <c r="G193" s="35"/>
      <c r="H193" s="898" t="s">
        <v>1625</v>
      </c>
      <c r="I193" s="899"/>
      <c r="J193" s="45"/>
      <c r="K193" s="45"/>
      <c r="L193" s="45"/>
      <c r="M193" s="35"/>
    </row>
    <row r="194" spans="2:13" ht="16.5" thickTop="1" thickBot="1">
      <c r="B194" s="896"/>
      <c r="C194" s="897"/>
      <c r="D194" s="14"/>
      <c r="E194" s="12" t="s">
        <v>647</v>
      </c>
      <c r="F194" s="13">
        <f>COUNTA(D196:D215)</f>
        <v>10</v>
      </c>
      <c r="G194" s="46"/>
      <c r="H194" s="900"/>
      <c r="I194" s="901"/>
      <c r="J194" s="32"/>
      <c r="K194" s="33" t="s">
        <v>647</v>
      </c>
      <c r="L194" s="34">
        <f>COUNTA(J196:J215)</f>
        <v>8</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978</v>
      </c>
      <c r="D196" s="84" t="s">
        <v>2657</v>
      </c>
      <c r="E196" s="85" t="s">
        <v>753</v>
      </c>
      <c r="F196" s="263" t="s">
        <v>3894</v>
      </c>
      <c r="G196" s="46"/>
      <c r="H196" s="100" t="s">
        <v>632</v>
      </c>
      <c r="I196" s="83" t="s">
        <v>1123</v>
      </c>
      <c r="J196" s="84" t="s">
        <v>1150</v>
      </c>
      <c r="K196" s="85" t="s">
        <v>663</v>
      </c>
      <c r="L196" s="267" t="s">
        <v>3904</v>
      </c>
      <c r="M196" s="35"/>
    </row>
    <row r="197" spans="2:13">
      <c r="B197" s="87" t="s">
        <v>633</v>
      </c>
      <c r="C197" s="88" t="s">
        <v>629</v>
      </c>
      <c r="D197" s="89" t="s">
        <v>2657</v>
      </c>
      <c r="E197" s="90" t="s">
        <v>753</v>
      </c>
      <c r="F197" s="264" t="s">
        <v>3895</v>
      </c>
      <c r="G197" s="46"/>
      <c r="H197" s="102" t="s">
        <v>633</v>
      </c>
      <c r="I197" s="88" t="s">
        <v>707</v>
      </c>
      <c r="J197" s="89" t="s">
        <v>2864</v>
      </c>
      <c r="K197" s="90" t="s">
        <v>671</v>
      </c>
      <c r="L197" s="268" t="s">
        <v>3905</v>
      </c>
      <c r="M197" s="35"/>
    </row>
    <row r="198" spans="2:13">
      <c r="B198" s="92" t="s">
        <v>634</v>
      </c>
      <c r="C198" s="93" t="s">
        <v>1098</v>
      </c>
      <c r="D198" s="94" t="s">
        <v>2661</v>
      </c>
      <c r="E198" s="95" t="s">
        <v>753</v>
      </c>
      <c r="F198" s="265" t="s">
        <v>3896</v>
      </c>
      <c r="G198" s="46"/>
      <c r="H198" s="104" t="s">
        <v>634</v>
      </c>
      <c r="I198" s="93" t="s">
        <v>793</v>
      </c>
      <c r="J198" s="94" t="s">
        <v>2904</v>
      </c>
      <c r="K198" s="95" t="s">
        <v>753</v>
      </c>
      <c r="L198" s="269" t="s">
        <v>3906</v>
      </c>
      <c r="M198" s="35"/>
    </row>
    <row r="199" spans="2:13">
      <c r="B199" s="6" t="s">
        <v>635</v>
      </c>
      <c r="C199" s="7" t="s">
        <v>1155</v>
      </c>
      <c r="D199" s="8" t="s">
        <v>3897</v>
      </c>
      <c r="E199" s="9" t="s">
        <v>663</v>
      </c>
      <c r="F199" s="266" t="s">
        <v>480</v>
      </c>
      <c r="G199" s="46"/>
      <c r="H199" s="26" t="s">
        <v>635</v>
      </c>
      <c r="I199" s="7" t="s">
        <v>812</v>
      </c>
      <c r="J199" s="8" t="s">
        <v>860</v>
      </c>
      <c r="K199" s="9" t="s">
        <v>931</v>
      </c>
      <c r="L199" s="270" t="s">
        <v>3907</v>
      </c>
      <c r="M199" s="35"/>
    </row>
    <row r="200" spans="2:13">
      <c r="B200" s="6" t="s">
        <v>636</v>
      </c>
      <c r="C200" s="7" t="s">
        <v>1101</v>
      </c>
      <c r="D200" s="8" t="s">
        <v>3673</v>
      </c>
      <c r="E200" s="9" t="s">
        <v>671</v>
      </c>
      <c r="F200" s="266" t="s">
        <v>3294</v>
      </c>
      <c r="G200" s="46"/>
      <c r="H200" s="26" t="s">
        <v>636</v>
      </c>
      <c r="I200" s="7" t="s">
        <v>1346</v>
      </c>
      <c r="J200" s="8" t="s">
        <v>70</v>
      </c>
      <c r="K200" s="9" t="s">
        <v>931</v>
      </c>
      <c r="L200" s="270" t="s">
        <v>3908</v>
      </c>
      <c r="M200" s="35"/>
    </row>
    <row r="201" spans="2:13">
      <c r="B201" s="6" t="s">
        <v>637</v>
      </c>
      <c r="C201" s="7" t="s">
        <v>1358</v>
      </c>
      <c r="D201" s="8" t="s">
        <v>3898</v>
      </c>
      <c r="E201" s="9" t="s">
        <v>663</v>
      </c>
      <c r="F201" s="266" t="s">
        <v>3899</v>
      </c>
      <c r="G201" s="46"/>
      <c r="H201" s="26" t="s">
        <v>637</v>
      </c>
      <c r="I201" s="7" t="s">
        <v>3909</v>
      </c>
      <c r="J201" s="8" t="s">
        <v>1171</v>
      </c>
      <c r="K201" s="9" t="s">
        <v>663</v>
      </c>
      <c r="L201" s="270" t="s">
        <v>3910</v>
      </c>
      <c r="M201" s="35"/>
    </row>
    <row r="202" spans="2:13">
      <c r="B202" s="6" t="s">
        <v>638</v>
      </c>
      <c r="C202" s="7" t="s">
        <v>2646</v>
      </c>
      <c r="D202" s="8" t="s">
        <v>3900</v>
      </c>
      <c r="E202" s="9" t="s">
        <v>3837</v>
      </c>
      <c r="F202" s="266" t="s">
        <v>3901</v>
      </c>
      <c r="G202" s="46"/>
      <c r="H202" s="26" t="s">
        <v>638</v>
      </c>
      <c r="I202" s="7" t="s">
        <v>818</v>
      </c>
      <c r="J202" s="8" t="s">
        <v>3911</v>
      </c>
      <c r="K202" s="9" t="s">
        <v>631</v>
      </c>
      <c r="L202" s="270" t="s">
        <v>3912</v>
      </c>
      <c r="M202" s="35"/>
    </row>
    <row r="203" spans="2:13">
      <c r="B203" s="6" t="s">
        <v>639</v>
      </c>
      <c r="C203" s="7" t="s">
        <v>629</v>
      </c>
      <c r="D203" s="8" t="s">
        <v>3902</v>
      </c>
      <c r="E203" s="9" t="s">
        <v>663</v>
      </c>
      <c r="F203" s="266" t="s">
        <v>437</v>
      </c>
      <c r="G203" s="46"/>
      <c r="H203" s="26" t="s">
        <v>639</v>
      </c>
      <c r="I203" s="7" t="s">
        <v>708</v>
      </c>
      <c r="J203" s="8" t="s">
        <v>3913</v>
      </c>
      <c r="K203" s="9" t="s">
        <v>663</v>
      </c>
      <c r="L203" s="270" t="s">
        <v>2734</v>
      </c>
      <c r="M203" s="35"/>
    </row>
    <row r="204" spans="2:13">
      <c r="B204" s="6" t="s">
        <v>640</v>
      </c>
      <c r="C204" s="7" t="s">
        <v>1311</v>
      </c>
      <c r="D204" s="8" t="s">
        <v>2298</v>
      </c>
      <c r="E204" s="9" t="s">
        <v>753</v>
      </c>
      <c r="F204" s="266" t="s">
        <v>2111</v>
      </c>
      <c r="G204" s="46"/>
      <c r="H204" s="26"/>
      <c r="I204" s="7"/>
      <c r="J204" s="8"/>
      <c r="K204" s="9"/>
      <c r="L204" s="270"/>
      <c r="M204" s="35"/>
    </row>
    <row r="205" spans="2:13" ht="12.75" thickBot="1">
      <c r="B205" s="6" t="s">
        <v>641</v>
      </c>
      <c r="C205" s="7" t="s">
        <v>1104</v>
      </c>
      <c r="D205" s="8" t="s">
        <v>3903</v>
      </c>
      <c r="E205" s="9" t="s">
        <v>663</v>
      </c>
      <c r="F205" s="266" t="s">
        <v>3683</v>
      </c>
      <c r="G205" s="46"/>
      <c r="H205" s="26"/>
      <c r="I205" s="7"/>
      <c r="J205" s="8"/>
      <c r="K205" s="9"/>
      <c r="L205" s="270"/>
      <c r="M205" s="35"/>
    </row>
    <row r="206" spans="2:13" ht="12.75" hidden="1">
      <c r="B206" s="6"/>
      <c r="C206" s="7"/>
      <c r="D206" s="20"/>
      <c r="E206" s="9"/>
      <c r="F206" s="266"/>
      <c r="G206" s="46"/>
      <c r="H206" s="26"/>
      <c r="I206" s="7"/>
      <c r="J206" s="8"/>
      <c r="K206" s="9"/>
      <c r="L206" s="270"/>
      <c r="M206" s="35"/>
    </row>
    <row r="207" spans="2:13" ht="12.75" hidden="1">
      <c r="B207" s="6"/>
      <c r="C207" s="7"/>
      <c r="D207" s="20"/>
      <c r="E207" s="9"/>
      <c r="F207" s="266"/>
      <c r="G207" s="46"/>
      <c r="H207" s="26"/>
      <c r="I207" s="7"/>
      <c r="J207" s="8"/>
      <c r="K207" s="9"/>
      <c r="L207" s="270"/>
      <c r="M207" s="35"/>
    </row>
    <row r="208" spans="2:13" ht="12.75" hidden="1">
      <c r="B208" s="6"/>
      <c r="C208" s="7"/>
      <c r="D208" s="20"/>
      <c r="E208" s="9"/>
      <c r="F208" s="226"/>
      <c r="G208" s="46"/>
      <c r="H208" s="26"/>
      <c r="I208" s="7"/>
      <c r="J208" s="8"/>
      <c r="K208" s="9"/>
      <c r="L208" s="237"/>
      <c r="M208" s="35"/>
    </row>
    <row r="209" spans="1:13" ht="12.75" hidden="1">
      <c r="B209" s="6"/>
      <c r="C209" s="7"/>
      <c r="D209" s="20"/>
      <c r="E209" s="9"/>
      <c r="F209" s="226"/>
      <c r="G209" s="46"/>
      <c r="H209" s="26"/>
      <c r="I209" s="7"/>
      <c r="J209" s="8"/>
      <c r="K209" s="9"/>
      <c r="L209" s="237"/>
      <c r="M209" s="35"/>
    </row>
    <row r="210" spans="1:13" ht="12.75" hidden="1">
      <c r="B210" s="6"/>
      <c r="C210" s="7"/>
      <c r="D210" s="21"/>
      <c r="E210" s="9"/>
      <c r="F210" s="226"/>
      <c r="G210" s="46"/>
      <c r="H210" s="26"/>
      <c r="I210" s="7"/>
      <c r="J210" s="7"/>
      <c r="K210" s="9"/>
      <c r="L210" s="237"/>
      <c r="M210" s="35"/>
    </row>
    <row r="211" spans="1:13" ht="12.75" hidden="1">
      <c r="B211" s="6"/>
      <c r="C211" s="7"/>
      <c r="D211" s="21"/>
      <c r="E211" s="9"/>
      <c r="F211" s="226"/>
      <c r="G211" s="46"/>
      <c r="H211" s="26"/>
      <c r="I211" s="7"/>
      <c r="J211" s="7"/>
      <c r="K211" s="9"/>
      <c r="L211" s="237"/>
      <c r="M211" s="35"/>
    </row>
    <row r="212" spans="1:13" ht="12.75" hidden="1">
      <c r="B212" s="6"/>
      <c r="C212" s="7"/>
      <c r="D212" s="21"/>
      <c r="E212" s="9"/>
      <c r="F212" s="226"/>
      <c r="G212" s="46"/>
      <c r="H212" s="26"/>
      <c r="I212" s="7"/>
      <c r="J212" s="7"/>
      <c r="K212" s="9"/>
      <c r="L212" s="237"/>
      <c r="M212" s="35"/>
    </row>
    <row r="213" spans="1:13" ht="12.75" hidden="1">
      <c r="B213" s="6"/>
      <c r="C213" s="7"/>
      <c r="D213" s="21"/>
      <c r="E213" s="9"/>
      <c r="F213" s="226"/>
      <c r="G213" s="46"/>
      <c r="H213" s="26"/>
      <c r="I213" s="7"/>
      <c r="J213" s="7"/>
      <c r="K213" s="9"/>
      <c r="L213" s="237"/>
      <c r="M213" s="35"/>
    </row>
    <row r="214" spans="1:13" ht="12.75" hidden="1">
      <c r="B214" s="6"/>
      <c r="C214" s="7"/>
      <c r="D214" s="21"/>
      <c r="E214" s="9"/>
      <c r="F214" s="226"/>
      <c r="G214" s="46"/>
      <c r="H214" s="26"/>
      <c r="I214" s="7"/>
      <c r="J214" s="7"/>
      <c r="K214" s="9"/>
      <c r="L214" s="237"/>
      <c r="M214" s="35"/>
    </row>
    <row r="215" spans="1:13" ht="13.5" hidden="1" thickBot="1">
      <c r="B215" s="19"/>
      <c r="C215" s="10"/>
      <c r="D215" s="22"/>
      <c r="E215" s="11"/>
      <c r="F215" s="227"/>
      <c r="G215" s="46"/>
      <c r="H215" s="28"/>
      <c r="I215" s="29"/>
      <c r="J215" s="29"/>
      <c r="K215" s="30"/>
      <c r="L215" s="238"/>
      <c r="M215" s="35"/>
    </row>
    <row r="216" spans="1:13" ht="12.75" thickTop="1">
      <c r="B216" s="47"/>
      <c r="C216" s="47"/>
      <c r="D216" s="47"/>
      <c r="E216" s="47"/>
      <c r="F216" s="47"/>
      <c r="G216" s="46"/>
      <c r="H216" s="48"/>
      <c r="I216" s="48"/>
      <c r="J216" s="48"/>
      <c r="K216" s="48"/>
      <c r="L216" s="48"/>
      <c r="M216" s="35"/>
    </row>
    <row r="217" spans="1:13" s="3" customFormat="1" ht="21" thickBot="1">
      <c r="A217" s="35"/>
      <c r="B217" s="893" t="s">
        <v>772</v>
      </c>
      <c r="C217" s="893"/>
      <c r="D217" s="35"/>
      <c r="E217" s="658" t="s">
        <v>3695</v>
      </c>
      <c r="F217" s="902" t="s">
        <v>1651</v>
      </c>
      <c r="G217" s="902"/>
      <c r="H217" s="902"/>
      <c r="I217" s="902"/>
      <c r="J217" s="35"/>
      <c r="K217" s="893" t="s">
        <v>3695</v>
      </c>
      <c r="L217" s="893"/>
      <c r="M217" s="46"/>
    </row>
    <row r="218" spans="1:13" s="3" customFormat="1" ht="13.5" thickTop="1" thickBot="1">
      <c r="A218" s="35"/>
      <c r="B218" s="894" t="s">
        <v>718</v>
      </c>
      <c r="C218" s="895"/>
      <c r="D218" s="43"/>
      <c r="E218" s="44"/>
      <c r="F218" s="44"/>
      <c r="G218" s="35"/>
      <c r="H218" s="898" t="s">
        <v>719</v>
      </c>
      <c r="I218" s="899"/>
      <c r="J218" s="45"/>
      <c r="K218" s="45"/>
      <c r="L218" s="45"/>
      <c r="M218" s="46"/>
    </row>
    <row r="219" spans="1:13" s="3" customFormat="1" ht="16.5" thickTop="1" thickBot="1">
      <c r="A219" s="46"/>
      <c r="B219" s="896"/>
      <c r="C219" s="897"/>
      <c r="D219" s="14"/>
      <c r="E219" s="12" t="s">
        <v>647</v>
      </c>
      <c r="F219" s="13">
        <f>COUNTA(D221:D240)</f>
        <v>5</v>
      </c>
      <c r="G219" s="46"/>
      <c r="H219" s="900"/>
      <c r="I219" s="901"/>
      <c r="J219" s="32"/>
      <c r="K219" s="33" t="s">
        <v>647</v>
      </c>
      <c r="L219" s="34">
        <f>COUNTA(J221:J240)</f>
        <v>1</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1258</v>
      </c>
      <c r="D221" s="84" t="s">
        <v>3914</v>
      </c>
      <c r="E221" s="85" t="s">
        <v>3837</v>
      </c>
      <c r="F221" s="263" t="s">
        <v>3701</v>
      </c>
      <c r="G221" s="46"/>
      <c r="H221" s="100" t="s">
        <v>632</v>
      </c>
      <c r="I221" s="83" t="s">
        <v>1775</v>
      </c>
      <c r="J221" s="84" t="s">
        <v>3920</v>
      </c>
      <c r="K221" s="85" t="s">
        <v>3837</v>
      </c>
      <c r="L221" s="267" t="s">
        <v>3921</v>
      </c>
      <c r="M221" s="46"/>
    </row>
    <row r="222" spans="1:13" s="3" customFormat="1">
      <c r="A222" s="46"/>
      <c r="B222" s="87" t="s">
        <v>633</v>
      </c>
      <c r="C222" s="88" t="s">
        <v>1358</v>
      </c>
      <c r="D222" s="89" t="s">
        <v>3068</v>
      </c>
      <c r="E222" s="90" t="s">
        <v>671</v>
      </c>
      <c r="F222" s="264" t="s">
        <v>3915</v>
      </c>
      <c r="G222" s="46"/>
      <c r="H222" s="102" t="s">
        <v>633</v>
      </c>
      <c r="I222" s="88"/>
      <c r="J222" s="89"/>
      <c r="K222" s="90"/>
      <c r="L222" s="268"/>
      <c r="M222" s="46"/>
    </row>
    <row r="223" spans="1:13" s="3" customFormat="1">
      <c r="A223" s="46"/>
      <c r="B223" s="92" t="s">
        <v>634</v>
      </c>
      <c r="C223" s="93" t="s">
        <v>3916</v>
      </c>
      <c r="D223" s="94" t="s">
        <v>3917</v>
      </c>
      <c r="E223" s="95" t="s">
        <v>3837</v>
      </c>
      <c r="F223" s="265" t="s">
        <v>3918</v>
      </c>
      <c r="G223" s="46"/>
      <c r="H223" s="104" t="s">
        <v>634</v>
      </c>
      <c r="I223" s="93"/>
      <c r="J223" s="94"/>
      <c r="K223" s="95"/>
      <c r="L223" s="269"/>
      <c r="M223" s="46"/>
    </row>
    <row r="224" spans="1:13" s="3" customFormat="1">
      <c r="A224" s="46"/>
      <c r="B224" s="6" t="s">
        <v>635</v>
      </c>
      <c r="C224" s="7" t="s">
        <v>1260</v>
      </c>
      <c r="D224" s="8" t="s">
        <v>2453</v>
      </c>
      <c r="E224" s="9" t="s">
        <v>671</v>
      </c>
      <c r="F224" s="266" t="s">
        <v>3322</v>
      </c>
      <c r="G224" s="46"/>
      <c r="H224" s="26"/>
      <c r="I224" s="7"/>
      <c r="J224" s="8"/>
      <c r="K224" s="9"/>
      <c r="L224" s="270"/>
      <c r="M224" s="46"/>
    </row>
    <row r="225" spans="1:13" s="3" customFormat="1" ht="12.75" thickBot="1">
      <c r="A225" s="46"/>
      <c r="B225" s="6" t="s">
        <v>636</v>
      </c>
      <c r="C225" s="7" t="s">
        <v>755</v>
      </c>
      <c r="D225" s="8" t="s">
        <v>3644</v>
      </c>
      <c r="E225" s="9" t="s">
        <v>671</v>
      </c>
      <c r="F225" s="266" t="s">
        <v>3919</v>
      </c>
      <c r="G225" s="46"/>
      <c r="H225" s="26"/>
      <c r="I225" s="7"/>
      <c r="J225" s="8"/>
      <c r="K225" s="9"/>
      <c r="L225" s="270"/>
      <c r="M225" s="46"/>
    </row>
    <row r="226" spans="1:13" s="3" customFormat="1" hidden="1">
      <c r="A226" s="46"/>
      <c r="B226" s="6"/>
      <c r="C226" s="7"/>
      <c r="D226" s="8"/>
      <c r="E226" s="9"/>
      <c r="F226" s="266"/>
      <c r="G226" s="46"/>
      <c r="H226" s="26"/>
      <c r="I226" s="7"/>
      <c r="J226" s="8"/>
      <c r="K226" s="9"/>
      <c r="L226" s="270"/>
      <c r="M226" s="46"/>
    </row>
    <row r="227" spans="1:13" s="3" customFormat="1" hidden="1">
      <c r="A227" s="46"/>
      <c r="B227" s="6"/>
      <c r="C227" s="7"/>
      <c r="D227" s="8"/>
      <c r="E227" s="9"/>
      <c r="F227" s="266"/>
      <c r="G227" s="46"/>
      <c r="H227" s="26"/>
      <c r="I227" s="7"/>
      <c r="J227" s="8"/>
      <c r="K227" s="9"/>
      <c r="L227" s="237"/>
      <c r="M227" s="46"/>
    </row>
    <row r="228" spans="1:13" s="3" customFormat="1" ht="12.75" hidden="1">
      <c r="A228" s="46"/>
      <c r="B228" s="6"/>
      <c r="C228" s="7"/>
      <c r="D228" s="20"/>
      <c r="E228" s="9"/>
      <c r="F228" s="226"/>
      <c r="G228" s="46"/>
      <c r="H228" s="26"/>
      <c r="I228" s="7"/>
      <c r="J228" s="8"/>
      <c r="K228" s="9"/>
      <c r="L228" s="237"/>
      <c r="M228" s="46"/>
    </row>
    <row r="229" spans="1:13" s="3" customFormat="1" ht="12.75" hidden="1">
      <c r="A229" s="46"/>
      <c r="B229" s="6"/>
      <c r="C229" s="7"/>
      <c r="D229" s="20"/>
      <c r="E229" s="9"/>
      <c r="F229" s="226"/>
      <c r="G229" s="46"/>
      <c r="H229" s="26"/>
      <c r="I229" s="7"/>
      <c r="J229" s="8"/>
      <c r="K229" s="9"/>
      <c r="L229" s="237"/>
      <c r="M229" s="46"/>
    </row>
    <row r="230" spans="1:13" s="3" customFormat="1" ht="12.75" hidden="1">
      <c r="A230" s="46"/>
      <c r="B230" s="6"/>
      <c r="C230" s="7"/>
      <c r="D230" s="20"/>
      <c r="E230" s="9"/>
      <c r="F230" s="226"/>
      <c r="G230" s="46"/>
      <c r="H230" s="26"/>
      <c r="I230" s="7"/>
      <c r="J230" s="8"/>
      <c r="K230" s="9"/>
      <c r="L230" s="237"/>
      <c r="M230" s="46"/>
    </row>
    <row r="231" spans="1:13" s="3" customFormat="1" ht="12.75" hidden="1">
      <c r="A231" s="46"/>
      <c r="B231" s="6"/>
      <c r="C231" s="7"/>
      <c r="D231" s="20"/>
      <c r="E231" s="9"/>
      <c r="F231" s="226"/>
      <c r="G231" s="46"/>
      <c r="H231" s="26"/>
      <c r="I231" s="7"/>
      <c r="J231" s="8"/>
      <c r="K231" s="9"/>
      <c r="L231" s="237"/>
      <c r="M231" s="46"/>
    </row>
    <row r="232" spans="1:13" s="3" customFormat="1" ht="12.75" hidden="1">
      <c r="A232" s="46"/>
      <c r="B232" s="6"/>
      <c r="C232" s="7"/>
      <c r="D232" s="20"/>
      <c r="E232" s="9"/>
      <c r="F232" s="226"/>
      <c r="G232" s="46"/>
      <c r="H232" s="26"/>
      <c r="I232" s="7"/>
      <c r="J232" s="8"/>
      <c r="K232" s="9"/>
      <c r="L232" s="237"/>
      <c r="M232" s="46"/>
    </row>
    <row r="233" spans="1:13" s="3" customFormat="1" ht="12.75" hidden="1">
      <c r="A233" s="46"/>
      <c r="B233" s="6"/>
      <c r="C233" s="7"/>
      <c r="D233" s="20"/>
      <c r="E233" s="9"/>
      <c r="F233" s="226"/>
      <c r="G233" s="46"/>
      <c r="H233" s="26"/>
      <c r="I233" s="7"/>
      <c r="J233" s="8"/>
      <c r="K233" s="9"/>
      <c r="L233" s="237"/>
      <c r="M233" s="46"/>
    </row>
    <row r="234" spans="1:13" s="3" customFormat="1" ht="12.75" hidden="1">
      <c r="A234" s="46"/>
      <c r="B234" s="6"/>
      <c r="C234" s="7"/>
      <c r="D234" s="20"/>
      <c r="E234" s="9"/>
      <c r="F234" s="226"/>
      <c r="G234" s="46"/>
      <c r="H234" s="26"/>
      <c r="I234" s="7"/>
      <c r="J234" s="8"/>
      <c r="K234" s="9"/>
      <c r="L234" s="237"/>
      <c r="M234" s="46"/>
    </row>
    <row r="235" spans="1:13" s="3" customFormat="1" ht="12.75" hidden="1">
      <c r="A235" s="46"/>
      <c r="B235" s="6"/>
      <c r="C235" s="7"/>
      <c r="D235" s="21"/>
      <c r="E235" s="9"/>
      <c r="F235" s="226"/>
      <c r="G235" s="46"/>
      <c r="H235" s="26"/>
      <c r="I235" s="7"/>
      <c r="J235" s="7"/>
      <c r="K235" s="9"/>
      <c r="L235" s="237"/>
      <c r="M235" s="46"/>
    </row>
    <row r="236" spans="1:13" s="3" customFormat="1" ht="12.75" hidden="1">
      <c r="A236" s="46"/>
      <c r="B236" s="6"/>
      <c r="C236" s="7"/>
      <c r="D236" s="21"/>
      <c r="E236" s="9"/>
      <c r="F236" s="226"/>
      <c r="G236" s="46"/>
      <c r="H236" s="26"/>
      <c r="I236" s="7"/>
      <c r="J236" s="7"/>
      <c r="K236" s="9"/>
      <c r="L236" s="237"/>
      <c r="M236" s="46"/>
    </row>
    <row r="237" spans="1:13" s="3" customFormat="1" ht="12.75" hidden="1">
      <c r="A237" s="46"/>
      <c r="B237" s="6"/>
      <c r="C237" s="7"/>
      <c r="D237" s="21"/>
      <c r="E237" s="9"/>
      <c r="F237" s="226"/>
      <c r="G237" s="46"/>
      <c r="H237" s="26"/>
      <c r="I237" s="7"/>
      <c r="J237" s="7"/>
      <c r="K237" s="9"/>
      <c r="L237" s="237"/>
      <c r="M237" s="46"/>
    </row>
    <row r="238" spans="1:13" s="3" customFormat="1" ht="12.75" hidden="1">
      <c r="A238" s="46"/>
      <c r="B238" s="6"/>
      <c r="C238" s="7"/>
      <c r="D238" s="21"/>
      <c r="E238" s="9"/>
      <c r="F238" s="226"/>
      <c r="G238" s="46"/>
      <c r="H238" s="26"/>
      <c r="I238" s="7"/>
      <c r="J238" s="7"/>
      <c r="K238" s="9"/>
      <c r="L238" s="237"/>
      <c r="M238" s="46"/>
    </row>
    <row r="239" spans="1:13" s="3" customFormat="1" ht="12.75" hidden="1">
      <c r="A239" s="46"/>
      <c r="B239" s="6"/>
      <c r="C239" s="7"/>
      <c r="D239" s="21"/>
      <c r="E239" s="9"/>
      <c r="F239" s="226"/>
      <c r="G239" s="46"/>
      <c r="H239" s="26"/>
      <c r="I239" s="7"/>
      <c r="J239" s="7"/>
      <c r="K239" s="9"/>
      <c r="L239" s="237"/>
      <c r="M239" s="46"/>
    </row>
    <row r="240" spans="1:13" s="3" customFormat="1" ht="13.5" hidden="1" thickBot="1">
      <c r="A240" s="46"/>
      <c r="B240" s="19"/>
      <c r="C240" s="10"/>
      <c r="D240" s="22"/>
      <c r="E240" s="11"/>
      <c r="F240" s="227"/>
      <c r="G240" s="46"/>
      <c r="H240" s="28"/>
      <c r="I240" s="29"/>
      <c r="J240" s="29"/>
      <c r="K240" s="30"/>
      <c r="L240" s="238"/>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5" t="s">
        <v>773</v>
      </c>
      <c r="C242" s="658"/>
      <c r="D242" s="35"/>
      <c r="E242" s="658" t="s">
        <v>3695</v>
      </c>
      <c r="F242" s="902" t="s">
        <v>1652</v>
      </c>
      <c r="G242" s="902"/>
      <c r="H242" s="902"/>
      <c r="I242" s="902"/>
      <c r="J242" s="35"/>
      <c r="K242" s="658" t="s">
        <v>724</v>
      </c>
      <c r="L242" s="658"/>
      <c r="M242" s="46"/>
    </row>
    <row r="243" spans="1:13" s="3" customFormat="1" ht="13.5" thickTop="1" thickBot="1">
      <c r="A243" s="35"/>
      <c r="B243" s="920" t="s">
        <v>720</v>
      </c>
      <c r="C243" s="921"/>
      <c r="D243" s="43"/>
      <c r="E243" s="44"/>
      <c r="F243" s="44"/>
      <c r="G243" s="35"/>
      <c r="H243" s="924" t="s">
        <v>721</v>
      </c>
      <c r="I243" s="925"/>
      <c r="J243" s="45"/>
      <c r="K243" s="45"/>
      <c r="L243" s="45"/>
      <c r="M243" s="46"/>
    </row>
    <row r="244" spans="1:13" s="3" customFormat="1" ht="16.5" thickTop="1" thickBot="1">
      <c r="A244" s="46"/>
      <c r="B244" s="922"/>
      <c r="C244" s="923"/>
      <c r="D244" s="14"/>
      <c r="E244" s="12" t="s">
        <v>647</v>
      </c>
      <c r="F244" s="13">
        <f>COUNTA(D246:D266)</f>
        <v>7</v>
      </c>
      <c r="G244" s="46"/>
      <c r="H244" s="926"/>
      <c r="I244" s="927"/>
      <c r="J244" s="32"/>
      <c r="K244" s="33" t="s">
        <v>647</v>
      </c>
      <c r="L244" s="34">
        <f>COUNTA(J246:J266)</f>
        <v>11</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978</v>
      </c>
      <c r="D246" s="84" t="s">
        <v>2657</v>
      </c>
      <c r="E246" s="85" t="s">
        <v>753</v>
      </c>
      <c r="F246" s="263" t="s">
        <v>3922</v>
      </c>
      <c r="G246" s="46"/>
      <c r="H246" s="100" t="s">
        <v>632</v>
      </c>
      <c r="I246" s="83" t="s">
        <v>742</v>
      </c>
      <c r="J246" s="84" t="s">
        <v>3110</v>
      </c>
      <c r="K246" s="85" t="s">
        <v>671</v>
      </c>
      <c r="L246" s="267" t="s">
        <v>3338</v>
      </c>
      <c r="M246" s="46"/>
    </row>
    <row r="247" spans="1:13" s="3" customFormat="1">
      <c r="A247" s="46"/>
      <c r="B247" s="87" t="s">
        <v>633</v>
      </c>
      <c r="C247" s="88" t="s">
        <v>761</v>
      </c>
      <c r="D247" s="89" t="s">
        <v>2058</v>
      </c>
      <c r="E247" s="90" t="s">
        <v>753</v>
      </c>
      <c r="F247" s="264" t="s">
        <v>3923</v>
      </c>
      <c r="G247" s="46"/>
      <c r="H247" s="102" t="s">
        <v>633</v>
      </c>
      <c r="I247" s="88" t="s">
        <v>991</v>
      </c>
      <c r="J247" s="89" t="s">
        <v>868</v>
      </c>
      <c r="K247" s="90" t="s">
        <v>1599</v>
      </c>
      <c r="L247" s="268" t="s">
        <v>3935</v>
      </c>
      <c r="M247" s="46"/>
    </row>
    <row r="248" spans="1:13" s="3" customFormat="1">
      <c r="A248" s="46"/>
      <c r="B248" s="92" t="s">
        <v>634</v>
      </c>
      <c r="C248" s="93" t="s">
        <v>629</v>
      </c>
      <c r="D248" s="94" t="s">
        <v>2657</v>
      </c>
      <c r="E248" s="95" t="s">
        <v>753</v>
      </c>
      <c r="F248" s="265" t="s">
        <v>2740</v>
      </c>
      <c r="G248" s="46"/>
      <c r="H248" s="104" t="s">
        <v>634</v>
      </c>
      <c r="I248" s="93" t="s">
        <v>742</v>
      </c>
      <c r="J248" s="94" t="s">
        <v>3936</v>
      </c>
      <c r="K248" s="95" t="s">
        <v>3937</v>
      </c>
      <c r="L248" s="269" t="s">
        <v>3938</v>
      </c>
      <c r="M248" s="46"/>
    </row>
    <row r="249" spans="1:13" s="3" customFormat="1">
      <c r="A249" s="46"/>
      <c r="B249" s="6" t="s">
        <v>635</v>
      </c>
      <c r="C249" s="7" t="s">
        <v>1098</v>
      </c>
      <c r="D249" s="8" t="s">
        <v>2661</v>
      </c>
      <c r="E249" s="9" t="s">
        <v>753</v>
      </c>
      <c r="F249" s="266" t="s">
        <v>3924</v>
      </c>
      <c r="G249" s="46"/>
      <c r="H249" s="26" t="s">
        <v>635</v>
      </c>
      <c r="I249" s="7" t="s">
        <v>793</v>
      </c>
      <c r="J249" s="8" t="s">
        <v>794</v>
      </c>
      <c r="K249" s="9" t="s">
        <v>631</v>
      </c>
      <c r="L249" s="270" t="s">
        <v>3939</v>
      </c>
      <c r="M249" s="46"/>
    </row>
    <row r="250" spans="1:13" s="3" customFormat="1">
      <c r="A250" s="46"/>
      <c r="B250" s="6" t="s">
        <v>636</v>
      </c>
      <c r="C250" s="7" t="s">
        <v>100</v>
      </c>
      <c r="D250" s="8" t="s">
        <v>3925</v>
      </c>
      <c r="E250" s="9" t="s">
        <v>3837</v>
      </c>
      <c r="F250" s="266" t="s">
        <v>3926</v>
      </c>
      <c r="G250" s="46"/>
      <c r="H250" s="26" t="s">
        <v>636</v>
      </c>
      <c r="I250" s="7" t="s">
        <v>1116</v>
      </c>
      <c r="J250" s="8" t="s">
        <v>3940</v>
      </c>
      <c r="K250" s="9" t="s">
        <v>663</v>
      </c>
      <c r="L250" s="270" t="s">
        <v>3941</v>
      </c>
      <c r="M250" s="46"/>
    </row>
    <row r="251" spans="1:13" s="3" customFormat="1">
      <c r="A251" s="46"/>
      <c r="B251" s="6" t="s">
        <v>637</v>
      </c>
      <c r="C251" s="7" t="s">
        <v>655</v>
      </c>
      <c r="D251" s="8" t="s">
        <v>656</v>
      </c>
      <c r="E251" s="9" t="s">
        <v>631</v>
      </c>
      <c r="F251" s="266" t="s">
        <v>3316</v>
      </c>
      <c r="G251" s="46"/>
      <c r="H251" s="26" t="s">
        <v>637</v>
      </c>
      <c r="I251" s="7" t="s">
        <v>1738</v>
      </c>
      <c r="J251" s="8" t="s">
        <v>3661</v>
      </c>
      <c r="K251" s="9" t="s">
        <v>663</v>
      </c>
      <c r="L251" s="270" t="s">
        <v>2177</v>
      </c>
      <c r="M251" s="46"/>
    </row>
    <row r="252" spans="1:13" s="3" customFormat="1">
      <c r="A252" s="46"/>
      <c r="B252" s="6" t="s">
        <v>638</v>
      </c>
      <c r="C252" s="7" t="s">
        <v>969</v>
      </c>
      <c r="D252" s="8" t="s">
        <v>1731</v>
      </c>
      <c r="E252" s="9" t="s">
        <v>631</v>
      </c>
      <c r="F252" s="266" t="s">
        <v>3927</v>
      </c>
      <c r="G252" s="46"/>
      <c r="H252" s="26" t="s">
        <v>638</v>
      </c>
      <c r="I252" s="7" t="s">
        <v>785</v>
      </c>
      <c r="J252" s="8" t="s">
        <v>3942</v>
      </c>
      <c r="K252" s="9" t="s">
        <v>730</v>
      </c>
      <c r="L252" s="270" t="s">
        <v>3576</v>
      </c>
      <c r="M252" s="46"/>
    </row>
    <row r="253" spans="1:13" s="3" customFormat="1" ht="12.75">
      <c r="A253" s="46"/>
      <c r="B253" s="6"/>
      <c r="C253" s="7"/>
      <c r="D253" s="20"/>
      <c r="E253" s="9"/>
      <c r="F253" s="226"/>
      <c r="G253" s="46"/>
      <c r="H253" s="26" t="s">
        <v>639</v>
      </c>
      <c r="I253" s="7" t="s">
        <v>812</v>
      </c>
      <c r="J253" s="8" t="s">
        <v>1221</v>
      </c>
      <c r="K253" s="9" t="s">
        <v>931</v>
      </c>
      <c r="L253" s="270" t="s">
        <v>3943</v>
      </c>
      <c r="M253" s="46"/>
    </row>
    <row r="254" spans="1:13" s="3" customFormat="1" ht="12.75">
      <c r="A254" s="46"/>
      <c r="B254" s="6"/>
      <c r="C254" s="7"/>
      <c r="D254" s="20"/>
      <c r="E254" s="9"/>
      <c r="F254" s="226"/>
      <c r="G254" s="46"/>
      <c r="H254" s="26" t="s">
        <v>640</v>
      </c>
      <c r="I254" s="7" t="s">
        <v>1060</v>
      </c>
      <c r="J254" s="8" t="s">
        <v>2406</v>
      </c>
      <c r="K254" s="9" t="s">
        <v>671</v>
      </c>
      <c r="L254" s="270" t="s">
        <v>3944</v>
      </c>
      <c r="M254" s="46"/>
    </row>
    <row r="255" spans="1:13" s="3" customFormat="1" ht="12.75">
      <c r="A255" s="46"/>
      <c r="B255" s="6"/>
      <c r="C255" s="7"/>
      <c r="D255" s="20"/>
      <c r="E255" s="9"/>
      <c r="F255" s="226"/>
      <c r="G255" s="46"/>
      <c r="H255" s="26" t="s">
        <v>641</v>
      </c>
      <c r="I255" s="7" t="s">
        <v>1189</v>
      </c>
      <c r="J255" s="8" t="s">
        <v>3945</v>
      </c>
      <c r="K255" s="9" t="s">
        <v>3983</v>
      </c>
      <c r="L255" s="270" t="s">
        <v>3946</v>
      </c>
      <c r="M255" s="46"/>
    </row>
    <row r="256" spans="1:13" s="3" customFormat="1" ht="13.5" thickBot="1">
      <c r="A256" s="46"/>
      <c r="B256" s="6"/>
      <c r="C256" s="7"/>
      <c r="D256" s="20"/>
      <c r="E256" s="9"/>
      <c r="F256" s="226"/>
      <c r="G256" s="46"/>
      <c r="H256" s="26" t="s">
        <v>642</v>
      </c>
      <c r="I256" s="7" t="s">
        <v>731</v>
      </c>
      <c r="J256" s="8" t="s">
        <v>3622</v>
      </c>
      <c r="K256" s="9" t="s">
        <v>753</v>
      </c>
      <c r="L256" s="270" t="s">
        <v>3947</v>
      </c>
      <c r="M256" s="46"/>
    </row>
    <row r="257" spans="1:13" s="3" customFormat="1" ht="12.75" hidden="1">
      <c r="A257" s="46"/>
      <c r="B257" s="6"/>
      <c r="C257" s="7"/>
      <c r="D257" s="20"/>
      <c r="E257" s="9"/>
      <c r="F257" s="226"/>
      <c r="G257" s="46"/>
      <c r="H257" s="26" t="s">
        <v>643</v>
      </c>
      <c r="I257" s="7"/>
      <c r="J257" s="8"/>
      <c r="K257" s="9"/>
      <c r="L257" s="270"/>
      <c r="M257" s="46"/>
    </row>
    <row r="258" spans="1:13" s="3" customFormat="1" ht="12.75" hidden="1">
      <c r="A258" s="46"/>
      <c r="B258" s="6"/>
      <c r="C258" s="7"/>
      <c r="D258" s="20"/>
      <c r="E258" s="9"/>
      <c r="F258" s="226"/>
      <c r="G258" s="46"/>
      <c r="H258" s="26" t="s">
        <v>644</v>
      </c>
      <c r="I258" s="7"/>
      <c r="J258" s="8"/>
      <c r="K258" s="9"/>
      <c r="L258" s="270"/>
      <c r="M258" s="46"/>
    </row>
    <row r="259" spans="1:13" s="3" customFormat="1" ht="12.75" hidden="1">
      <c r="A259" s="46"/>
      <c r="B259" s="6"/>
      <c r="C259" s="7"/>
      <c r="D259" s="20"/>
      <c r="E259" s="9"/>
      <c r="F259" s="226"/>
      <c r="G259" s="46"/>
      <c r="H259" s="26" t="s">
        <v>645</v>
      </c>
      <c r="I259" s="7"/>
      <c r="J259" s="8"/>
      <c r="K259" s="9"/>
      <c r="L259" s="270"/>
      <c r="M259" s="46"/>
    </row>
    <row r="260" spans="1:13" s="3" customFormat="1" ht="12.75" hidden="1">
      <c r="A260" s="46"/>
      <c r="B260" s="6"/>
      <c r="C260" s="7"/>
      <c r="D260" s="20"/>
      <c r="E260" s="9"/>
      <c r="F260" s="226"/>
      <c r="G260" s="46"/>
      <c r="H260" s="26" t="s">
        <v>648</v>
      </c>
      <c r="I260" s="7"/>
      <c r="J260" s="8"/>
      <c r="K260" s="9"/>
      <c r="L260" s="270"/>
      <c r="M260" s="46"/>
    </row>
    <row r="261" spans="1:13" s="3" customFormat="1" ht="12.75" hidden="1">
      <c r="A261" s="46"/>
      <c r="B261" s="6"/>
      <c r="C261" s="7"/>
      <c r="D261" s="21"/>
      <c r="E261" s="9"/>
      <c r="F261" s="226"/>
      <c r="G261" s="46"/>
      <c r="H261" s="26" t="s">
        <v>649</v>
      </c>
      <c r="I261" s="7"/>
      <c r="J261" s="8"/>
      <c r="K261" s="9"/>
      <c r="L261" s="237"/>
      <c r="M261" s="46"/>
    </row>
    <row r="262" spans="1:13" s="3" customFormat="1" ht="12.75" hidden="1">
      <c r="A262" s="46"/>
      <c r="B262" s="6"/>
      <c r="C262" s="7"/>
      <c r="D262" s="21"/>
      <c r="E262" s="9"/>
      <c r="F262" s="226"/>
      <c r="G262" s="46"/>
      <c r="H262" s="26" t="s">
        <v>650</v>
      </c>
      <c r="I262" s="7"/>
      <c r="J262" s="333"/>
      <c r="K262" s="9"/>
      <c r="L262" s="237"/>
      <c r="M262" s="46"/>
    </row>
    <row r="263" spans="1:13" s="3" customFormat="1" ht="13.5" hidden="1" thickBot="1">
      <c r="A263" s="46"/>
      <c r="B263" s="6"/>
      <c r="C263" s="7"/>
      <c r="D263" s="21"/>
      <c r="E263" s="9"/>
      <c r="F263" s="226"/>
      <c r="G263" s="46"/>
      <c r="H263" s="26" t="s">
        <v>651</v>
      </c>
      <c r="I263" s="7"/>
      <c r="J263" s="333"/>
      <c r="K263" s="9"/>
      <c r="L263" s="237"/>
      <c r="M263" s="46"/>
    </row>
    <row r="264" spans="1:13" s="3" customFormat="1" ht="13.5" hidden="1" thickBot="1">
      <c r="A264" s="46"/>
      <c r="B264" s="6"/>
      <c r="C264" s="7"/>
      <c r="D264" s="21"/>
      <c r="E264" s="9"/>
      <c r="F264" s="226"/>
      <c r="G264" s="46"/>
      <c r="H264" s="26"/>
      <c r="I264" s="7"/>
      <c r="J264" s="333"/>
      <c r="K264" s="9"/>
      <c r="L264" s="237"/>
      <c r="M264" s="46"/>
    </row>
    <row r="265" spans="1:13" s="3" customFormat="1" ht="13.5" hidden="1" thickBot="1">
      <c r="A265" s="46"/>
      <c r="B265" s="6"/>
      <c r="C265" s="7"/>
      <c r="D265" s="21"/>
      <c r="E265" s="9"/>
      <c r="F265" s="226"/>
      <c r="G265" s="46"/>
      <c r="H265" s="26"/>
      <c r="I265" s="7"/>
      <c r="J265" s="333"/>
      <c r="K265" s="9"/>
      <c r="L265" s="237"/>
      <c r="M265" s="46"/>
    </row>
    <row r="266" spans="1:13" s="3" customFormat="1" ht="13.5" hidden="1" thickBot="1">
      <c r="A266" s="46"/>
      <c r="B266" s="19"/>
      <c r="C266" s="10"/>
      <c r="D266" s="22"/>
      <c r="E266" s="11"/>
      <c r="F266" s="227"/>
      <c r="G266" s="46"/>
      <c r="H266" s="28"/>
      <c r="I266" s="29"/>
      <c r="J266" s="506"/>
      <c r="K266" s="30"/>
      <c r="L266" s="238"/>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5" t="s">
        <v>774</v>
      </c>
      <c r="C268" s="658"/>
      <c r="D268" s="35"/>
      <c r="E268" s="658" t="s">
        <v>3695</v>
      </c>
      <c r="F268" s="902" t="s">
        <v>723</v>
      </c>
      <c r="G268" s="902"/>
      <c r="H268" s="902"/>
      <c r="I268" s="902"/>
      <c r="K268" s="658" t="s">
        <v>724</v>
      </c>
      <c r="L268" s="658"/>
      <c r="M268" s="46"/>
    </row>
    <row r="269" spans="1:13" s="3" customFormat="1" ht="13.5" thickTop="1" thickBot="1">
      <c r="A269" s="35"/>
      <c r="B269" s="920" t="s">
        <v>720</v>
      </c>
      <c r="C269" s="921"/>
      <c r="D269" s="43"/>
      <c r="E269" s="44"/>
      <c r="F269" s="44"/>
      <c r="G269" s="35"/>
      <c r="H269" s="924" t="s">
        <v>721</v>
      </c>
      <c r="I269" s="925"/>
      <c r="J269" s="45"/>
      <c r="K269" s="45"/>
      <c r="L269" s="45"/>
      <c r="M269" s="46"/>
    </row>
    <row r="270" spans="1:13" s="3" customFormat="1" ht="16.5" thickTop="1" thickBot="1">
      <c r="A270" s="46"/>
      <c r="B270" s="922"/>
      <c r="C270" s="923"/>
      <c r="D270" s="14"/>
      <c r="E270" s="12" t="s">
        <v>647</v>
      </c>
      <c r="F270" s="13">
        <f>COUNTA(D272:D291)</f>
        <v>6</v>
      </c>
      <c r="G270" s="46"/>
      <c r="H270" s="926"/>
      <c r="I270" s="927"/>
      <c r="J270" s="32"/>
      <c r="K270" s="33" t="s">
        <v>647</v>
      </c>
      <c r="L270" s="34">
        <f>COUNTA(J272:J291)</f>
        <v>14</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698</v>
      </c>
      <c r="D272" s="84" t="s">
        <v>2298</v>
      </c>
      <c r="E272" s="85" t="s">
        <v>671</v>
      </c>
      <c r="F272" s="263" t="s">
        <v>3688</v>
      </c>
      <c r="G272" s="46"/>
      <c r="H272" s="100" t="s">
        <v>632</v>
      </c>
      <c r="I272" s="83" t="s">
        <v>1117</v>
      </c>
      <c r="J272" s="84" t="s">
        <v>1115</v>
      </c>
      <c r="K272" s="85" t="s">
        <v>2969</v>
      </c>
      <c r="L272" s="267" t="s">
        <v>3948</v>
      </c>
      <c r="M272" s="46"/>
    </row>
    <row r="273" spans="1:13" s="3" customFormat="1">
      <c r="A273" s="46"/>
      <c r="B273" s="87" t="s">
        <v>633</v>
      </c>
      <c r="C273" s="88" t="s">
        <v>1043</v>
      </c>
      <c r="D273" s="89" t="s">
        <v>1751</v>
      </c>
      <c r="E273" s="90" t="s">
        <v>671</v>
      </c>
      <c r="F273" s="264" t="s">
        <v>3928</v>
      </c>
      <c r="G273" s="46"/>
      <c r="H273" s="102" t="s">
        <v>633</v>
      </c>
      <c r="I273" s="88" t="s">
        <v>1068</v>
      </c>
      <c r="J273" s="89" t="s">
        <v>813</v>
      </c>
      <c r="K273" s="90" t="s">
        <v>679</v>
      </c>
      <c r="L273" s="268" t="s">
        <v>3949</v>
      </c>
      <c r="M273" s="46"/>
    </row>
    <row r="274" spans="1:13" s="3" customFormat="1">
      <c r="A274" s="46"/>
      <c r="B274" s="92" t="s">
        <v>634</v>
      </c>
      <c r="C274" s="93" t="s">
        <v>2913</v>
      </c>
      <c r="D274" s="94" t="s">
        <v>3644</v>
      </c>
      <c r="E274" s="95" t="s">
        <v>671</v>
      </c>
      <c r="F274" s="265" t="s">
        <v>3929</v>
      </c>
      <c r="G274" s="46"/>
      <c r="H274" s="104" t="s">
        <v>634</v>
      </c>
      <c r="I274" s="93" t="s">
        <v>793</v>
      </c>
      <c r="J274" s="94" t="s">
        <v>2566</v>
      </c>
      <c r="K274" s="95" t="s">
        <v>753</v>
      </c>
      <c r="L274" s="269" t="s">
        <v>2152</v>
      </c>
      <c r="M274" s="46"/>
    </row>
    <row r="275" spans="1:13" s="3" customFormat="1">
      <c r="A275" s="46"/>
      <c r="B275" s="6" t="s">
        <v>635</v>
      </c>
      <c r="C275" s="7" t="s">
        <v>655</v>
      </c>
      <c r="D275" s="8" t="s">
        <v>3508</v>
      </c>
      <c r="E275" s="9" t="s">
        <v>37</v>
      </c>
      <c r="F275" s="266" t="s">
        <v>3930</v>
      </c>
      <c r="G275" s="46"/>
      <c r="H275" s="26" t="s">
        <v>635</v>
      </c>
      <c r="I275" s="7" t="s">
        <v>982</v>
      </c>
      <c r="J275" s="8" t="s">
        <v>1281</v>
      </c>
      <c r="K275" s="9" t="s">
        <v>753</v>
      </c>
      <c r="L275" s="270" t="s">
        <v>3746</v>
      </c>
      <c r="M275" s="46"/>
    </row>
    <row r="276" spans="1:13" s="3" customFormat="1">
      <c r="A276" s="46"/>
      <c r="B276" s="6" t="s">
        <v>636</v>
      </c>
      <c r="C276" s="7" t="s">
        <v>923</v>
      </c>
      <c r="D276" s="8" t="s">
        <v>1614</v>
      </c>
      <c r="E276" s="9" t="s">
        <v>37</v>
      </c>
      <c r="F276" s="266" t="s">
        <v>3931</v>
      </c>
      <c r="G276" s="46"/>
      <c r="H276" s="26" t="s">
        <v>636</v>
      </c>
      <c r="I276" s="7" t="s">
        <v>866</v>
      </c>
      <c r="J276" s="8" t="s">
        <v>31</v>
      </c>
      <c r="K276" s="9" t="s">
        <v>671</v>
      </c>
      <c r="L276" s="270" t="s">
        <v>3950</v>
      </c>
      <c r="M276" s="46"/>
    </row>
    <row r="277" spans="1:13" s="3" customFormat="1">
      <c r="A277" s="46"/>
      <c r="B277" s="6" t="s">
        <v>637</v>
      </c>
      <c r="C277" s="7" t="s">
        <v>1620</v>
      </c>
      <c r="D277" s="8" t="s">
        <v>3932</v>
      </c>
      <c r="E277" s="9" t="s">
        <v>37</v>
      </c>
      <c r="F277" s="266" t="s">
        <v>3933</v>
      </c>
      <c r="G277" s="46"/>
      <c r="H277" s="26" t="s">
        <v>637</v>
      </c>
      <c r="I277" s="7" t="s">
        <v>1124</v>
      </c>
      <c r="J277" s="8" t="s">
        <v>3951</v>
      </c>
      <c r="K277" s="9" t="s">
        <v>730</v>
      </c>
      <c r="L277" s="270" t="s">
        <v>3952</v>
      </c>
      <c r="M277" s="46"/>
    </row>
    <row r="278" spans="1:13" s="3" customFormat="1">
      <c r="A278" s="46"/>
      <c r="B278" s="6" t="s">
        <v>638</v>
      </c>
      <c r="C278" s="7"/>
      <c r="D278" s="8"/>
      <c r="E278" s="9"/>
      <c r="F278" s="266"/>
      <c r="G278" s="46"/>
      <c r="H278" s="26" t="s">
        <v>638</v>
      </c>
      <c r="I278" s="7" t="s">
        <v>707</v>
      </c>
      <c r="J278" s="8" t="s">
        <v>1430</v>
      </c>
      <c r="K278" s="9" t="s">
        <v>883</v>
      </c>
      <c r="L278" s="270" t="s">
        <v>3348</v>
      </c>
      <c r="M278" s="46"/>
    </row>
    <row r="279" spans="1:13" s="3" customFormat="1">
      <c r="A279" s="46"/>
      <c r="B279" s="6" t="s">
        <v>639</v>
      </c>
      <c r="C279" s="7"/>
      <c r="D279" s="8"/>
      <c r="E279" s="9"/>
      <c r="F279" s="266"/>
      <c r="G279" s="46"/>
      <c r="H279" s="26" t="s">
        <v>639</v>
      </c>
      <c r="I279" s="7" t="s">
        <v>837</v>
      </c>
      <c r="J279" s="8" t="s">
        <v>1813</v>
      </c>
      <c r="K279" s="9" t="s">
        <v>944</v>
      </c>
      <c r="L279" s="270" t="s">
        <v>3953</v>
      </c>
      <c r="M279" s="46"/>
    </row>
    <row r="280" spans="1:13" s="3" customFormat="1">
      <c r="A280" s="46"/>
      <c r="B280" s="6" t="s">
        <v>640</v>
      </c>
      <c r="C280" s="7"/>
      <c r="D280" s="8"/>
      <c r="E280" s="9"/>
      <c r="F280" s="266"/>
      <c r="G280" s="46"/>
      <c r="H280" s="26" t="s">
        <v>640</v>
      </c>
      <c r="I280" s="7" t="s">
        <v>742</v>
      </c>
      <c r="J280" s="8" t="s">
        <v>739</v>
      </c>
      <c r="K280" s="9" t="s">
        <v>663</v>
      </c>
      <c r="L280" s="270" t="s">
        <v>3764</v>
      </c>
      <c r="M280" s="46"/>
    </row>
    <row r="281" spans="1:13" s="3" customFormat="1" ht="12.75">
      <c r="A281" s="46"/>
      <c r="B281" s="6" t="s">
        <v>641</v>
      </c>
      <c r="C281" s="7"/>
      <c r="D281" s="20"/>
      <c r="E281" s="9"/>
      <c r="F281" s="266"/>
      <c r="G281" s="46"/>
      <c r="H281" s="26" t="s">
        <v>641</v>
      </c>
      <c r="I281" s="7" t="s">
        <v>849</v>
      </c>
      <c r="J281" s="8" t="s">
        <v>1152</v>
      </c>
      <c r="K281" s="9" t="s">
        <v>671</v>
      </c>
      <c r="L281" s="270" t="s">
        <v>3954</v>
      </c>
      <c r="M281" s="46"/>
    </row>
    <row r="282" spans="1:13" s="3" customFormat="1" ht="12.75">
      <c r="A282" s="46"/>
      <c r="B282" s="6" t="s">
        <v>642</v>
      </c>
      <c r="C282" s="7"/>
      <c r="D282" s="20"/>
      <c r="E282" s="9"/>
      <c r="F282" s="266"/>
      <c r="G282" s="46"/>
      <c r="H282" s="26" t="s">
        <v>642</v>
      </c>
      <c r="I282" s="7" t="s">
        <v>1172</v>
      </c>
      <c r="J282" s="8" t="s">
        <v>3750</v>
      </c>
      <c r="K282" s="9" t="s">
        <v>671</v>
      </c>
      <c r="L282" s="270" t="s">
        <v>3955</v>
      </c>
      <c r="M282" s="46"/>
    </row>
    <row r="283" spans="1:13" s="3" customFormat="1" ht="12.75">
      <c r="A283" s="46"/>
      <c r="B283" s="6" t="s">
        <v>643</v>
      </c>
      <c r="C283" s="7"/>
      <c r="D283" s="20"/>
      <c r="E283" s="9"/>
      <c r="F283" s="266"/>
      <c r="G283" s="46"/>
      <c r="H283" s="26" t="s">
        <v>643</v>
      </c>
      <c r="I283" s="7" t="s">
        <v>744</v>
      </c>
      <c r="J283" s="8" t="s">
        <v>745</v>
      </c>
      <c r="K283" s="9" t="s">
        <v>753</v>
      </c>
      <c r="L283" s="270" t="s">
        <v>3956</v>
      </c>
      <c r="M283" s="46"/>
    </row>
    <row r="284" spans="1:13" s="3" customFormat="1" ht="12.75">
      <c r="A284" s="46"/>
      <c r="B284" s="6" t="s">
        <v>644</v>
      </c>
      <c r="C284" s="7"/>
      <c r="D284" s="20"/>
      <c r="E284" s="9"/>
      <c r="F284" s="266"/>
      <c r="G284" s="46"/>
      <c r="H284" s="26" t="s">
        <v>644</v>
      </c>
      <c r="I284" s="7" t="s">
        <v>711</v>
      </c>
      <c r="J284" s="8" t="s">
        <v>3661</v>
      </c>
      <c r="K284" s="9" t="s">
        <v>663</v>
      </c>
      <c r="L284" s="270" t="s">
        <v>584</v>
      </c>
      <c r="M284" s="46"/>
    </row>
    <row r="285" spans="1:13" s="3" customFormat="1" ht="13.5" thickBot="1">
      <c r="A285" s="46"/>
      <c r="B285" s="6" t="s">
        <v>645</v>
      </c>
      <c r="C285" s="7"/>
      <c r="D285" s="20"/>
      <c r="E285" s="9"/>
      <c r="F285" s="266"/>
      <c r="G285" s="46"/>
      <c r="H285" s="26" t="s">
        <v>645</v>
      </c>
      <c r="I285" s="7" t="s">
        <v>889</v>
      </c>
      <c r="J285" s="8" t="s">
        <v>3892</v>
      </c>
      <c r="K285" s="9" t="s">
        <v>663</v>
      </c>
      <c r="L285" s="270" t="s">
        <v>3957</v>
      </c>
      <c r="M285" s="46"/>
    </row>
    <row r="286" spans="1:13" s="3" customFormat="1" ht="12.75" hidden="1">
      <c r="A286" s="46"/>
      <c r="B286" s="6" t="s">
        <v>648</v>
      </c>
      <c r="C286" s="7"/>
      <c r="D286" s="21"/>
      <c r="E286" s="9"/>
      <c r="F286" s="266"/>
      <c r="G286" s="46"/>
      <c r="H286" s="26" t="s">
        <v>648</v>
      </c>
      <c r="I286" s="7"/>
      <c r="J286" s="333"/>
      <c r="K286" s="9"/>
      <c r="L286" s="270"/>
      <c r="M286" s="46"/>
    </row>
    <row r="287" spans="1:13" s="3" customFormat="1" ht="13.5" hidden="1" thickBot="1">
      <c r="A287" s="46"/>
      <c r="B287" s="6" t="s">
        <v>649</v>
      </c>
      <c r="C287" s="7"/>
      <c r="D287" s="21"/>
      <c r="E287" s="9"/>
      <c r="F287" s="266"/>
      <c r="G287" s="46"/>
      <c r="H287" s="26" t="s">
        <v>649</v>
      </c>
      <c r="I287" s="7"/>
      <c r="J287" s="333"/>
      <c r="K287" s="9"/>
      <c r="L287" s="270"/>
      <c r="M287" s="46"/>
    </row>
    <row r="288" spans="1:13" s="3" customFormat="1" ht="13.5" hidden="1" thickBot="1">
      <c r="A288" s="46"/>
      <c r="B288" s="6"/>
      <c r="C288" s="7"/>
      <c r="D288" s="21"/>
      <c r="E288" s="9"/>
      <c r="F288" s="226"/>
      <c r="G288" s="46"/>
      <c r="H288" s="26"/>
      <c r="I288" s="7"/>
      <c r="J288" s="7"/>
      <c r="K288" s="9"/>
      <c r="L288" s="237"/>
      <c r="M288" s="46"/>
    </row>
    <row r="289" spans="1:13" s="3" customFormat="1" ht="13.5" hidden="1" thickBot="1">
      <c r="A289" s="46"/>
      <c r="B289" s="6"/>
      <c r="C289" s="7"/>
      <c r="D289" s="21"/>
      <c r="E289" s="9"/>
      <c r="F289" s="226"/>
      <c r="G289" s="46"/>
      <c r="H289" s="26"/>
      <c r="I289" s="7"/>
      <c r="J289" s="7"/>
      <c r="K289" s="9"/>
      <c r="L289" s="237"/>
      <c r="M289" s="46"/>
    </row>
    <row r="290" spans="1:13" s="3" customFormat="1" ht="13.5" hidden="1" thickBot="1">
      <c r="A290" s="46"/>
      <c r="B290" s="6"/>
      <c r="C290" s="7"/>
      <c r="D290" s="21"/>
      <c r="E290" s="9"/>
      <c r="F290" s="226"/>
      <c r="G290" s="46"/>
      <c r="H290" s="26"/>
      <c r="I290" s="7"/>
      <c r="J290" s="7"/>
      <c r="K290" s="9"/>
      <c r="L290" s="237"/>
      <c r="M290" s="46"/>
    </row>
    <row r="291" spans="1:13" s="3" customFormat="1" ht="13.5" hidden="1" thickBot="1">
      <c r="A291" s="46"/>
      <c r="B291" s="19"/>
      <c r="C291" s="10"/>
      <c r="D291" s="22"/>
      <c r="E291" s="11"/>
      <c r="F291" s="227"/>
      <c r="G291" s="46"/>
      <c r="H291" s="28"/>
      <c r="I291" s="29"/>
      <c r="J291" s="29"/>
      <c r="K291" s="30"/>
      <c r="L291" s="238"/>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5" t="s">
        <v>3800</v>
      </c>
      <c r="C293" s="478"/>
      <c r="E293" s="661" t="s">
        <v>3695</v>
      </c>
      <c r="F293" s="902" t="s">
        <v>915</v>
      </c>
      <c r="G293" s="902"/>
      <c r="H293" s="902"/>
      <c r="I293" s="902"/>
      <c r="J293" s="658"/>
      <c r="K293" s="661" t="s">
        <v>724</v>
      </c>
      <c r="L293" s="674"/>
      <c r="M293" s="46"/>
    </row>
    <row r="294" spans="1:13" s="3" customFormat="1" ht="13.5" customHeight="1" thickTop="1" thickBot="1">
      <c r="A294" s="35"/>
      <c r="B294" s="920" t="s">
        <v>720</v>
      </c>
      <c r="C294" s="921"/>
      <c r="D294" s="43"/>
      <c r="E294" s="44"/>
      <c r="F294" s="44"/>
      <c r="G294" s="35"/>
      <c r="H294" s="924" t="s">
        <v>721</v>
      </c>
      <c r="I294" s="925"/>
      <c r="J294" s="45"/>
      <c r="K294" s="45"/>
      <c r="L294" s="45"/>
      <c r="M294" s="46"/>
    </row>
    <row r="295" spans="1:13" s="3" customFormat="1" ht="16.5" thickTop="1" thickBot="1">
      <c r="A295" s="46"/>
      <c r="B295" s="922"/>
      <c r="C295" s="923"/>
      <c r="D295" s="14"/>
      <c r="E295" s="12" t="s">
        <v>647</v>
      </c>
      <c r="F295" s="13">
        <f>COUNTA(D297:D316)</f>
        <v>3</v>
      </c>
      <c r="G295" s="46"/>
      <c r="H295" s="926"/>
      <c r="I295" s="927"/>
      <c r="J295" s="32"/>
      <c r="K295" s="33" t="s">
        <v>647</v>
      </c>
      <c r="L295" s="34">
        <f>COUNTA(J297:J316)</f>
        <v>10</v>
      </c>
      <c r="M295" s="46"/>
    </row>
    <row r="296" spans="1:13" s="3" customFormat="1">
      <c r="A296" s="46"/>
      <c r="B296" s="15" t="s">
        <v>628</v>
      </c>
      <c r="C296" s="16" t="s">
        <v>624</v>
      </c>
      <c r="D296" s="4" t="s">
        <v>625</v>
      </c>
      <c r="E296" s="4" t="s">
        <v>1588</v>
      </c>
      <c r="F296" s="5" t="s">
        <v>646</v>
      </c>
      <c r="G296" s="46"/>
      <c r="H296" s="24" t="s">
        <v>628</v>
      </c>
      <c r="I296" s="23" t="s">
        <v>624</v>
      </c>
      <c r="J296" s="4" t="s">
        <v>625</v>
      </c>
      <c r="K296" s="4" t="s">
        <v>1588</v>
      </c>
      <c r="L296" s="25" t="s">
        <v>646</v>
      </c>
      <c r="M296" s="46"/>
    </row>
    <row r="297" spans="1:13" s="3" customFormat="1">
      <c r="A297" s="46"/>
      <c r="B297" s="82" t="s">
        <v>632</v>
      </c>
      <c r="C297" s="83" t="s">
        <v>1620</v>
      </c>
      <c r="D297" s="84" t="s">
        <v>1621</v>
      </c>
      <c r="E297" s="85" t="s">
        <v>37</v>
      </c>
      <c r="F297" s="263" t="s">
        <v>2931</v>
      </c>
      <c r="G297" s="46"/>
      <c r="H297" s="100" t="s">
        <v>632</v>
      </c>
      <c r="I297" s="83" t="s">
        <v>790</v>
      </c>
      <c r="J297" s="84" t="s">
        <v>797</v>
      </c>
      <c r="K297" s="85" t="s">
        <v>4021</v>
      </c>
      <c r="L297" s="267" t="s">
        <v>3958</v>
      </c>
      <c r="M297" s="46"/>
    </row>
    <row r="298" spans="1:13" s="3" customFormat="1">
      <c r="A298" s="46"/>
      <c r="B298" s="87" t="s">
        <v>633</v>
      </c>
      <c r="C298" s="88" t="s">
        <v>2979</v>
      </c>
      <c r="D298" s="89" t="s">
        <v>924</v>
      </c>
      <c r="E298" s="90" t="s">
        <v>631</v>
      </c>
      <c r="F298" s="264" t="s">
        <v>3934</v>
      </c>
      <c r="G298" s="46"/>
      <c r="H298" s="102" t="s">
        <v>633</v>
      </c>
      <c r="I298" s="88" t="s">
        <v>701</v>
      </c>
      <c r="J298" s="89" t="s">
        <v>700</v>
      </c>
      <c r="K298" s="90" t="s">
        <v>883</v>
      </c>
      <c r="L298" s="268" t="s">
        <v>3959</v>
      </c>
      <c r="M298" s="46"/>
    </row>
    <row r="299" spans="1:13" s="3" customFormat="1">
      <c r="A299" s="46"/>
      <c r="B299" s="92" t="s">
        <v>634</v>
      </c>
      <c r="C299" s="93" t="s">
        <v>1808</v>
      </c>
      <c r="D299" s="94" t="s">
        <v>3712</v>
      </c>
      <c r="E299" s="95" t="s">
        <v>37</v>
      </c>
      <c r="F299" s="265"/>
      <c r="G299" s="46"/>
      <c r="H299" s="104" t="s">
        <v>634</v>
      </c>
      <c r="I299" s="93" t="s">
        <v>866</v>
      </c>
      <c r="J299" s="94" t="s">
        <v>1070</v>
      </c>
      <c r="K299" s="95" t="s">
        <v>753</v>
      </c>
      <c r="L299" s="269" t="s">
        <v>3960</v>
      </c>
      <c r="M299" s="46"/>
    </row>
    <row r="300" spans="1:13" s="3" customFormat="1">
      <c r="A300" s="46"/>
      <c r="B300" s="6"/>
      <c r="C300" s="7"/>
      <c r="D300" s="8"/>
      <c r="E300" s="9"/>
      <c r="F300" s="266"/>
      <c r="G300" s="46"/>
      <c r="H300" s="26" t="s">
        <v>635</v>
      </c>
      <c r="I300" s="7" t="s">
        <v>428</v>
      </c>
      <c r="J300" s="8" t="s">
        <v>3987</v>
      </c>
      <c r="K300" s="9" t="s">
        <v>3982</v>
      </c>
      <c r="L300" s="270" t="s">
        <v>3961</v>
      </c>
      <c r="M300" s="46"/>
    </row>
    <row r="301" spans="1:13" s="3" customFormat="1">
      <c r="A301" s="46"/>
      <c r="B301" s="6"/>
      <c r="C301" s="7"/>
      <c r="D301" s="8"/>
      <c r="E301" s="9"/>
      <c r="F301" s="266"/>
      <c r="G301" s="46"/>
      <c r="H301" s="26" t="s">
        <v>636</v>
      </c>
      <c r="I301" s="7" t="s">
        <v>1596</v>
      </c>
      <c r="J301" s="8" t="s">
        <v>1582</v>
      </c>
      <c r="K301" s="9" t="s">
        <v>663</v>
      </c>
      <c r="L301" s="270" t="s">
        <v>3962</v>
      </c>
      <c r="M301" s="46"/>
    </row>
    <row r="302" spans="1:13" s="3" customFormat="1">
      <c r="A302" s="46"/>
      <c r="B302" s="6"/>
      <c r="C302" s="7"/>
      <c r="D302" s="8"/>
      <c r="E302" s="9"/>
      <c r="F302" s="266"/>
      <c r="G302" s="46"/>
      <c r="H302" s="26" t="s">
        <v>637</v>
      </c>
      <c r="I302" s="7" t="s">
        <v>669</v>
      </c>
      <c r="J302" s="8" t="s">
        <v>3373</v>
      </c>
      <c r="K302" s="9" t="s">
        <v>3384</v>
      </c>
      <c r="L302" s="270" t="s">
        <v>1880</v>
      </c>
      <c r="M302" s="46"/>
    </row>
    <row r="303" spans="1:13" s="3" customFormat="1">
      <c r="A303" s="46"/>
      <c r="B303" s="6"/>
      <c r="C303" s="7"/>
      <c r="D303" s="8"/>
      <c r="E303" s="9"/>
      <c r="F303" s="266"/>
      <c r="G303" s="46"/>
      <c r="H303" s="26" t="s">
        <v>638</v>
      </c>
      <c r="I303" s="7" t="s">
        <v>731</v>
      </c>
      <c r="J303" s="8" t="s">
        <v>895</v>
      </c>
      <c r="K303" s="9" t="s">
        <v>671</v>
      </c>
      <c r="L303" s="270" t="s">
        <v>3963</v>
      </c>
      <c r="M303" s="46"/>
    </row>
    <row r="304" spans="1:13" s="3" customFormat="1">
      <c r="A304" s="46"/>
      <c r="B304" s="6"/>
      <c r="C304" s="7"/>
      <c r="D304" s="8"/>
      <c r="E304" s="9"/>
      <c r="F304" s="266"/>
      <c r="G304" s="46"/>
      <c r="H304" s="26" t="s">
        <v>639</v>
      </c>
      <c r="I304" s="7" t="s">
        <v>2172</v>
      </c>
      <c r="J304" s="8" t="s">
        <v>2173</v>
      </c>
      <c r="K304" s="9" t="s">
        <v>2615</v>
      </c>
      <c r="L304" s="270" t="s">
        <v>3565</v>
      </c>
      <c r="M304" s="478"/>
    </row>
    <row r="305" spans="1:13" s="3" customFormat="1">
      <c r="A305" s="46"/>
      <c r="B305" s="6"/>
      <c r="C305" s="7"/>
      <c r="D305" s="8"/>
      <c r="E305" s="9"/>
      <c r="F305" s="266"/>
      <c r="G305" s="46"/>
      <c r="H305" s="26" t="s">
        <v>640</v>
      </c>
      <c r="I305" s="7" t="s">
        <v>669</v>
      </c>
      <c r="J305" s="8" t="s">
        <v>841</v>
      </c>
      <c r="K305" s="9" t="s">
        <v>3983</v>
      </c>
      <c r="L305" s="270" t="s">
        <v>3964</v>
      </c>
      <c r="M305" s="478"/>
    </row>
    <row r="306" spans="1:13" s="3" customFormat="1" ht="13.5" thickBot="1">
      <c r="A306" s="46"/>
      <c r="B306" s="6"/>
      <c r="C306" s="7"/>
      <c r="D306" s="20"/>
      <c r="E306" s="9"/>
      <c r="F306" s="266"/>
      <c r="G306" s="46"/>
      <c r="H306" s="26" t="s">
        <v>641</v>
      </c>
      <c r="I306" s="7" t="s">
        <v>873</v>
      </c>
      <c r="J306" s="8" t="s">
        <v>3911</v>
      </c>
      <c r="K306" s="9" t="s">
        <v>3837</v>
      </c>
      <c r="L306" s="270" t="s">
        <v>3965</v>
      </c>
      <c r="M306" s="478"/>
    </row>
    <row r="307" spans="1:13" s="3" customFormat="1" ht="12.75" hidden="1">
      <c r="A307" s="46"/>
      <c r="B307" s="6" t="s">
        <v>642</v>
      </c>
      <c r="C307" s="7"/>
      <c r="D307" s="20"/>
      <c r="E307" s="9"/>
      <c r="F307" s="266"/>
      <c r="G307" s="46"/>
      <c r="H307" s="26" t="s">
        <v>642</v>
      </c>
      <c r="I307" s="7"/>
      <c r="J307" s="8"/>
      <c r="K307" s="9"/>
      <c r="L307" s="270"/>
      <c r="M307" s="478"/>
    </row>
    <row r="308" spans="1:13" s="3" customFormat="1" ht="12.75" hidden="1">
      <c r="A308" s="46"/>
      <c r="B308" s="6" t="s">
        <v>643</v>
      </c>
      <c r="C308" s="7"/>
      <c r="D308" s="20"/>
      <c r="E308" s="9"/>
      <c r="F308" s="266"/>
      <c r="G308" s="46"/>
      <c r="H308" s="26" t="s">
        <v>643</v>
      </c>
      <c r="I308" s="7"/>
      <c r="J308" s="8"/>
      <c r="K308" s="9"/>
      <c r="L308" s="270"/>
      <c r="M308" s="478"/>
    </row>
    <row r="309" spans="1:13" s="3" customFormat="1" ht="12.75" hidden="1">
      <c r="A309" s="46"/>
      <c r="B309" s="6" t="s">
        <v>644</v>
      </c>
      <c r="C309" s="7"/>
      <c r="D309" s="20"/>
      <c r="E309" s="9"/>
      <c r="F309" s="266"/>
      <c r="G309" s="46"/>
      <c r="H309" s="26" t="s">
        <v>644</v>
      </c>
      <c r="I309" s="7"/>
      <c r="J309" s="8"/>
      <c r="K309" s="9"/>
      <c r="L309" s="270"/>
      <c r="M309" s="478"/>
    </row>
    <row r="310" spans="1:13" s="3" customFormat="1" ht="12.75" hidden="1">
      <c r="A310" s="46"/>
      <c r="B310" s="6" t="s">
        <v>645</v>
      </c>
      <c r="C310" s="7"/>
      <c r="D310" s="20"/>
      <c r="E310" s="9"/>
      <c r="F310" s="266"/>
      <c r="G310" s="46"/>
      <c r="H310" s="26" t="s">
        <v>645</v>
      </c>
      <c r="I310" s="7"/>
      <c r="J310" s="8"/>
      <c r="K310" s="9"/>
      <c r="L310" s="237"/>
      <c r="M310" s="478"/>
    </row>
    <row r="311" spans="1:13" s="3" customFormat="1" ht="12.75" hidden="1">
      <c r="A311" s="46"/>
      <c r="B311" s="6" t="s">
        <v>648</v>
      </c>
      <c r="C311" s="7"/>
      <c r="D311" s="21"/>
      <c r="E311" s="9"/>
      <c r="F311" s="266"/>
      <c r="G311" s="46"/>
      <c r="H311" s="26" t="s">
        <v>648</v>
      </c>
      <c r="I311" s="7"/>
      <c r="J311" s="333"/>
      <c r="K311" s="9"/>
      <c r="L311" s="237"/>
      <c r="M311" s="478"/>
    </row>
    <row r="312" spans="1:13" s="3" customFormat="1" ht="12.75" hidden="1">
      <c r="A312" s="46"/>
      <c r="B312" s="692" t="s">
        <v>649</v>
      </c>
      <c r="C312" s="7"/>
      <c r="D312" s="21"/>
      <c r="E312" s="9"/>
      <c r="F312" s="693"/>
      <c r="G312" s="46"/>
      <c r="H312" s="26" t="s">
        <v>649</v>
      </c>
      <c r="I312" s="7"/>
      <c r="J312" s="7"/>
      <c r="K312" s="9"/>
      <c r="L312" s="237"/>
      <c r="M312" s="478"/>
    </row>
    <row r="313" spans="1:13" s="3" customFormat="1" ht="12.75" hidden="1">
      <c r="A313" s="46"/>
      <c r="B313" s="692" t="s">
        <v>650</v>
      </c>
      <c r="C313" s="7"/>
      <c r="D313" s="21"/>
      <c r="E313" s="9"/>
      <c r="F313" s="694"/>
      <c r="G313" s="46"/>
      <c r="H313" s="26" t="s">
        <v>650</v>
      </c>
      <c r="I313" s="7"/>
      <c r="J313" s="7"/>
      <c r="K313" s="9"/>
      <c r="L313" s="237"/>
      <c r="M313" s="478"/>
    </row>
    <row r="314" spans="1:13" s="3" customFormat="1" ht="12.75" hidden="1">
      <c r="A314" s="46"/>
      <c r="B314" s="692" t="s">
        <v>651</v>
      </c>
      <c r="C314" s="7"/>
      <c r="D314" s="21"/>
      <c r="E314" s="9"/>
      <c r="F314" s="694"/>
      <c r="G314" s="46"/>
      <c r="H314" s="26" t="s">
        <v>651</v>
      </c>
      <c r="I314" s="7"/>
      <c r="J314" s="7"/>
      <c r="K314" s="9"/>
      <c r="L314" s="237"/>
      <c r="M314" s="478"/>
    </row>
    <row r="315" spans="1:13" s="3" customFormat="1" ht="12.75" hidden="1">
      <c r="A315" s="46"/>
      <c r="B315" s="692" t="s">
        <v>652</v>
      </c>
      <c r="C315" s="7"/>
      <c r="D315" s="21"/>
      <c r="E315" s="9"/>
      <c r="F315" s="694"/>
      <c r="G315" s="46"/>
      <c r="H315" s="26" t="s">
        <v>652</v>
      </c>
      <c r="I315" s="7"/>
      <c r="J315" s="7"/>
      <c r="K315" s="9"/>
      <c r="L315" s="237"/>
      <c r="M315" s="478"/>
    </row>
    <row r="316" spans="1:13" s="3" customFormat="1" ht="13.5" hidden="1" thickBot="1">
      <c r="A316" s="46"/>
      <c r="B316" s="695" t="s">
        <v>653</v>
      </c>
      <c r="C316" s="696"/>
      <c r="D316" s="697"/>
      <c r="E316" s="698"/>
      <c r="F316" s="699"/>
      <c r="G316" s="46"/>
      <c r="H316" s="28" t="s">
        <v>653</v>
      </c>
      <c r="I316" s="29"/>
      <c r="J316" s="29"/>
      <c r="K316" s="30"/>
      <c r="L316" s="238"/>
      <c r="M316" s="478"/>
    </row>
    <row r="317" spans="1:13" s="3" customFormat="1" ht="13.5" thickTop="1">
      <c r="A317" s="46"/>
      <c r="B317" s="704"/>
      <c r="C317" s="705"/>
      <c r="D317" s="706"/>
      <c r="E317" s="707"/>
      <c r="F317" s="708"/>
      <c r="G317" s="478"/>
      <c r="H317" s="700"/>
      <c r="I317" s="701"/>
      <c r="J317" s="701"/>
      <c r="K317" s="702"/>
      <c r="L317" s="703"/>
      <c r="M317" s="478"/>
    </row>
    <row r="318" spans="1:13" s="3" customFormat="1" ht="21" thickBot="1">
      <c r="B318" s="195" t="s">
        <v>914</v>
      </c>
      <c r="C318" s="658"/>
      <c r="D318" s="658" t="s">
        <v>724</v>
      </c>
      <c r="E318" s="902" t="s">
        <v>916</v>
      </c>
      <c r="F318" s="902"/>
      <c r="G318" s="46"/>
      <c r="H318" s="195" t="s">
        <v>2796</v>
      </c>
      <c r="I318" s="658"/>
      <c r="J318" s="658" t="s">
        <v>724</v>
      </c>
      <c r="K318" s="902" t="s">
        <v>2791</v>
      </c>
      <c r="L318" s="902"/>
      <c r="M318" s="478"/>
    </row>
    <row r="319" spans="1:13" s="3" customFormat="1" ht="13.5" customHeight="1" thickTop="1" thickBot="1">
      <c r="B319" s="924" t="s">
        <v>722</v>
      </c>
      <c r="C319" s="925"/>
      <c r="D319" s="45"/>
      <c r="E319" s="45"/>
      <c r="F319" s="45"/>
      <c r="G319" s="46"/>
      <c r="H319" s="924" t="s">
        <v>722</v>
      </c>
      <c r="I319" s="925"/>
      <c r="J319" s="45"/>
      <c r="K319" s="45"/>
      <c r="L319" s="45"/>
      <c r="M319" s="478"/>
    </row>
    <row r="320" spans="1:13" s="3" customFormat="1" ht="16.5" thickTop="1" thickBot="1">
      <c r="B320" s="926"/>
      <c r="C320" s="927"/>
      <c r="D320" s="32"/>
      <c r="E320" s="33" t="s">
        <v>647</v>
      </c>
      <c r="F320" s="34">
        <f>COUNTA(D322:D341)</f>
        <v>5</v>
      </c>
      <c r="G320" s="46"/>
      <c r="H320" s="926"/>
      <c r="I320" s="927"/>
      <c r="J320" s="32"/>
      <c r="K320" s="33" t="s">
        <v>647</v>
      </c>
      <c r="L320" s="34">
        <f>COUNTA(J322:J328)</f>
        <v>2</v>
      </c>
      <c r="M320" s="478"/>
    </row>
    <row r="321" spans="2:13" s="3" customFormat="1">
      <c r="B321" s="24" t="s">
        <v>628</v>
      </c>
      <c r="C321" s="23" t="s">
        <v>624</v>
      </c>
      <c r="D321" s="4" t="s">
        <v>625</v>
      </c>
      <c r="E321" s="4" t="s">
        <v>1588</v>
      </c>
      <c r="F321" s="25" t="s">
        <v>646</v>
      </c>
      <c r="G321" s="46"/>
      <c r="H321" s="24" t="s">
        <v>628</v>
      </c>
      <c r="I321" s="23" t="s">
        <v>624</v>
      </c>
      <c r="J321" s="4" t="s">
        <v>625</v>
      </c>
      <c r="K321" s="4" t="s">
        <v>1588</v>
      </c>
      <c r="L321" s="25" t="s">
        <v>646</v>
      </c>
      <c r="M321" s="478"/>
    </row>
    <row r="322" spans="2:13" s="3" customFormat="1">
      <c r="B322" s="100" t="s">
        <v>632</v>
      </c>
      <c r="C322" s="83" t="s">
        <v>889</v>
      </c>
      <c r="D322" s="84" t="s">
        <v>3008</v>
      </c>
      <c r="E322" s="85" t="s">
        <v>883</v>
      </c>
      <c r="F322" s="267" t="s">
        <v>3966</v>
      </c>
      <c r="G322" s="46"/>
      <c r="H322" s="100" t="s">
        <v>632</v>
      </c>
      <c r="I322" s="83" t="s">
        <v>1084</v>
      </c>
      <c r="J322" s="84" t="s">
        <v>794</v>
      </c>
      <c r="K322" s="85" t="s">
        <v>631</v>
      </c>
      <c r="L322" s="267" t="s">
        <v>3972</v>
      </c>
      <c r="M322" s="478"/>
    </row>
    <row r="323" spans="2:13" s="3" customFormat="1">
      <c r="B323" s="102" t="s">
        <v>633</v>
      </c>
      <c r="C323" s="88" t="s">
        <v>866</v>
      </c>
      <c r="D323" s="89" t="s">
        <v>3967</v>
      </c>
      <c r="E323" s="90" t="s">
        <v>1599</v>
      </c>
      <c r="F323" s="268" t="s">
        <v>3968</v>
      </c>
      <c r="G323" s="46"/>
      <c r="H323" s="102" t="s">
        <v>633</v>
      </c>
      <c r="I323" s="88" t="s">
        <v>744</v>
      </c>
      <c r="J323" s="89" t="s">
        <v>1085</v>
      </c>
      <c r="K323" s="90" t="s">
        <v>948</v>
      </c>
      <c r="L323" s="268" t="s">
        <v>3973</v>
      </c>
      <c r="M323" s="478"/>
    </row>
    <row r="324" spans="2:13" s="3" customFormat="1">
      <c r="B324" s="104" t="s">
        <v>634</v>
      </c>
      <c r="C324" s="93" t="s">
        <v>1147</v>
      </c>
      <c r="D324" s="94" t="s">
        <v>612</v>
      </c>
      <c r="E324" s="95" t="s">
        <v>37</v>
      </c>
      <c r="F324" s="269" t="s">
        <v>3969</v>
      </c>
      <c r="H324" s="104" t="s">
        <v>634</v>
      </c>
      <c r="I324" s="93"/>
      <c r="J324" s="94"/>
      <c r="K324" s="95"/>
      <c r="L324" s="269"/>
      <c r="M324" s="478"/>
    </row>
    <row r="325" spans="2:13" s="3" customFormat="1">
      <c r="B325" s="26" t="s">
        <v>635</v>
      </c>
      <c r="C325" s="7" t="s">
        <v>1084</v>
      </c>
      <c r="D325" s="8" t="s">
        <v>1865</v>
      </c>
      <c r="E325" s="9" t="s">
        <v>885</v>
      </c>
      <c r="F325" s="270" t="s">
        <v>3970</v>
      </c>
      <c r="H325" s="26"/>
      <c r="I325" s="7"/>
      <c r="J325" s="8"/>
      <c r="K325" s="9"/>
      <c r="L325" s="270"/>
    </row>
    <row r="326" spans="2:13" s="3" customFormat="1" ht="12.75" thickBot="1">
      <c r="B326" s="26" t="s">
        <v>636</v>
      </c>
      <c r="C326" s="7" t="s">
        <v>1079</v>
      </c>
      <c r="D326" s="8" t="s">
        <v>1080</v>
      </c>
      <c r="E326" s="9" t="s">
        <v>37</v>
      </c>
      <c r="F326" s="270" t="s">
        <v>3971</v>
      </c>
      <c r="H326" s="675"/>
      <c r="I326" s="676"/>
      <c r="J326" s="677"/>
      <c r="K326" s="678"/>
      <c r="L326" s="679"/>
    </row>
    <row r="327" spans="2:13" s="3" customFormat="1" hidden="1">
      <c r="B327" s="26" t="s">
        <v>637</v>
      </c>
      <c r="C327" s="7"/>
      <c r="D327" s="8"/>
      <c r="E327" s="9"/>
      <c r="F327" s="270"/>
      <c r="H327" s="680" t="s">
        <v>637</v>
      </c>
      <c r="I327" s="681"/>
      <c r="J327" s="682"/>
      <c r="K327" s="683"/>
      <c r="L327" s="684"/>
    </row>
    <row r="328" spans="2:13" s="3" customFormat="1" ht="12.75" hidden="1" thickBot="1">
      <c r="B328" s="26" t="s">
        <v>638</v>
      </c>
      <c r="C328" s="7"/>
      <c r="D328" s="8"/>
      <c r="E328" s="9"/>
      <c r="F328" s="270"/>
      <c r="H328" s="26" t="s">
        <v>638</v>
      </c>
      <c r="I328" s="7"/>
      <c r="J328" s="8"/>
      <c r="K328" s="9"/>
      <c r="L328" s="237"/>
    </row>
    <row r="329" spans="2:13" s="3" customFormat="1" ht="12.75" hidden="1" thickTop="1">
      <c r="B329" s="26" t="s">
        <v>639</v>
      </c>
      <c r="C329" s="7"/>
      <c r="D329" s="8"/>
      <c r="E329" s="9"/>
      <c r="F329" s="270"/>
      <c r="H329" s="48"/>
      <c r="I329" s="48"/>
      <c r="J329" s="48"/>
      <c r="K329" s="48"/>
      <c r="L329" s="48"/>
    </row>
    <row r="330" spans="2:13" s="3" customFormat="1" hidden="1">
      <c r="B330" s="26" t="s">
        <v>640</v>
      </c>
      <c r="C330" s="7"/>
      <c r="D330" s="8"/>
      <c r="E330" s="9"/>
      <c r="F330" s="270"/>
      <c r="G330" s="46"/>
    </row>
    <row r="331" spans="2:13" s="3" customFormat="1" ht="13.5" hidden="1" customHeight="1">
      <c r="B331" s="26" t="s">
        <v>641</v>
      </c>
      <c r="C331" s="7"/>
      <c r="D331" s="8"/>
      <c r="E331" s="9"/>
      <c r="F331" s="270"/>
    </row>
    <row r="332" spans="2:13" s="3" customFormat="1" hidden="1">
      <c r="B332" s="26" t="s">
        <v>642</v>
      </c>
      <c r="C332" s="7"/>
      <c r="D332" s="8"/>
      <c r="E332" s="9"/>
      <c r="F332" s="270"/>
    </row>
    <row r="333" spans="2:13" s="3" customFormat="1" hidden="1">
      <c r="B333" s="26" t="s">
        <v>643</v>
      </c>
      <c r="C333" s="7"/>
      <c r="D333" s="8"/>
      <c r="E333" s="9"/>
      <c r="F333" s="270"/>
    </row>
    <row r="334" spans="2:13" s="3" customFormat="1" hidden="1">
      <c r="B334" s="26" t="s">
        <v>644</v>
      </c>
      <c r="C334" s="7"/>
      <c r="D334" s="8"/>
      <c r="E334" s="9"/>
      <c r="F334" s="270"/>
    </row>
    <row r="335" spans="2:13" s="3" customFormat="1" hidden="1">
      <c r="B335" s="26" t="s">
        <v>645</v>
      </c>
      <c r="C335" s="7"/>
      <c r="D335" s="8"/>
      <c r="E335" s="9"/>
      <c r="F335" s="237"/>
    </row>
    <row r="336" spans="2:13" s="3" customFormat="1" hidden="1">
      <c r="B336" s="26" t="s">
        <v>648</v>
      </c>
      <c r="C336" s="7"/>
      <c r="D336" s="333"/>
      <c r="E336" s="9"/>
      <c r="F336" s="237"/>
    </row>
    <row r="337" spans="2:12" s="3" customFormat="1" ht="12.75" hidden="1">
      <c r="B337" s="685" t="s">
        <v>649</v>
      </c>
      <c r="C337" s="7"/>
      <c r="D337" s="21"/>
      <c r="E337" s="9"/>
      <c r="F337" s="686"/>
    </row>
    <row r="338" spans="2:12" s="3" customFormat="1" ht="12.75" hidden="1">
      <c r="B338" s="685" t="s">
        <v>650</v>
      </c>
      <c r="C338" s="7"/>
      <c r="D338" s="21"/>
      <c r="E338" s="9"/>
      <c r="F338" s="686"/>
    </row>
    <row r="339" spans="2:12" s="3" customFormat="1" ht="12.75" hidden="1">
      <c r="B339" s="685" t="s">
        <v>651</v>
      </c>
      <c r="C339" s="7"/>
      <c r="D339" s="21"/>
      <c r="E339" s="9"/>
      <c r="F339" s="686"/>
    </row>
    <row r="340" spans="2:12" s="3" customFormat="1" ht="12.75" hidden="1">
      <c r="B340" s="685" t="s">
        <v>652</v>
      </c>
      <c r="C340" s="7"/>
      <c r="D340" s="21"/>
      <c r="E340" s="9"/>
      <c r="F340" s="686"/>
    </row>
    <row r="341" spans="2:12" s="3" customFormat="1" ht="13.5" hidden="1" thickBot="1">
      <c r="B341" s="687" t="s">
        <v>653</v>
      </c>
      <c r="C341" s="688"/>
      <c r="D341" s="689"/>
      <c r="E341" s="690"/>
      <c r="F341" s="691"/>
    </row>
    <row r="342" spans="2:12" s="3" customFormat="1" ht="12.75" thickTop="1">
      <c r="B342" s="714"/>
      <c r="C342" s="714"/>
      <c r="D342" s="714"/>
      <c r="E342" s="714"/>
      <c r="F342" s="714"/>
      <c r="G342" s="478"/>
      <c r="H342" s="715"/>
      <c r="I342" s="715"/>
      <c r="J342" s="715"/>
      <c r="K342" s="715"/>
      <c r="L342" s="715"/>
    </row>
    <row r="343" spans="2:12" s="3" customFormat="1" ht="21" thickBot="1">
      <c r="B343" s="658" t="s">
        <v>2562</v>
      </c>
      <c r="C343" s="658"/>
      <c r="D343" s="658" t="s">
        <v>3695</v>
      </c>
      <c r="E343" s="902" t="s">
        <v>2563</v>
      </c>
      <c r="F343" s="902"/>
    </row>
    <row r="344" spans="2:12" s="3" customFormat="1" ht="13.5" thickTop="1" thickBot="1">
      <c r="B344" s="935" t="s">
        <v>2563</v>
      </c>
      <c r="C344" s="936"/>
      <c r="D344" s="45"/>
      <c r="E344" s="45"/>
      <c r="F344" s="45"/>
    </row>
    <row r="345" spans="2:12" s="3" customFormat="1" ht="16.5" thickTop="1" thickBot="1">
      <c r="B345" s="937"/>
      <c r="C345" s="938"/>
      <c r="D345" s="728"/>
      <c r="E345" s="717" t="s">
        <v>647</v>
      </c>
      <c r="F345" s="718">
        <f>COUNTA(D347:D353)</f>
        <v>7</v>
      </c>
    </row>
    <row r="346" spans="2:12" s="3" customFormat="1">
      <c r="B346" s="721" t="s">
        <v>628</v>
      </c>
      <c r="C346" s="23" t="s">
        <v>624</v>
      </c>
      <c r="D346" s="4" t="s">
        <v>625</v>
      </c>
      <c r="E346" s="4" t="s">
        <v>1588</v>
      </c>
      <c r="F346" s="62" t="s">
        <v>646</v>
      </c>
    </row>
    <row r="347" spans="2:12" s="3" customFormat="1">
      <c r="B347" s="722" t="s">
        <v>632</v>
      </c>
      <c r="C347" s="83" t="s">
        <v>669</v>
      </c>
      <c r="D347" s="84" t="s">
        <v>2853</v>
      </c>
      <c r="E347" s="85" t="s">
        <v>753</v>
      </c>
      <c r="F347" s="271" t="s">
        <v>3926</v>
      </c>
    </row>
    <row r="348" spans="2:12" s="3" customFormat="1">
      <c r="B348" s="723" t="s">
        <v>633</v>
      </c>
      <c r="C348" s="88" t="s">
        <v>1311</v>
      </c>
      <c r="D348" s="89" t="s">
        <v>3902</v>
      </c>
      <c r="E348" s="90" t="s">
        <v>663</v>
      </c>
      <c r="F348" s="272" t="s">
        <v>3974</v>
      </c>
    </row>
    <row r="349" spans="2:12" s="3" customFormat="1">
      <c r="B349" s="724" t="s">
        <v>634</v>
      </c>
      <c r="C349" s="93" t="s">
        <v>669</v>
      </c>
      <c r="D349" s="94" t="s">
        <v>1152</v>
      </c>
      <c r="E349" s="95" t="s">
        <v>663</v>
      </c>
      <c r="F349" s="273" t="s">
        <v>3705</v>
      </c>
    </row>
    <row r="350" spans="2:12" s="3" customFormat="1">
      <c r="B350" s="725" t="s">
        <v>635</v>
      </c>
      <c r="C350" s="710" t="s">
        <v>849</v>
      </c>
      <c r="D350" s="711" t="s">
        <v>799</v>
      </c>
      <c r="E350" s="712" t="s">
        <v>631</v>
      </c>
      <c r="F350" s="719" t="s">
        <v>3975</v>
      </c>
    </row>
    <row r="351" spans="2:12" s="3" customFormat="1">
      <c r="B351" s="725" t="s">
        <v>636</v>
      </c>
      <c r="C351" s="710" t="s">
        <v>996</v>
      </c>
      <c r="D351" s="711" t="s">
        <v>3976</v>
      </c>
      <c r="E351" s="712" t="s">
        <v>663</v>
      </c>
      <c r="F351" s="719" t="s">
        <v>3977</v>
      </c>
    </row>
    <row r="352" spans="2:12" s="3" customFormat="1">
      <c r="B352" s="725" t="s">
        <v>637</v>
      </c>
      <c r="C352" s="710" t="s">
        <v>708</v>
      </c>
      <c r="D352" s="711" t="s">
        <v>811</v>
      </c>
      <c r="E352" s="712" t="s">
        <v>631</v>
      </c>
      <c r="F352" s="719" t="s">
        <v>3978</v>
      </c>
    </row>
    <row r="353" spans="2:6" s="3" customFormat="1" ht="12.75" thickBot="1">
      <c r="B353" s="726" t="s">
        <v>638</v>
      </c>
      <c r="C353" s="727" t="s">
        <v>1079</v>
      </c>
      <c r="D353" s="711" t="s">
        <v>1587</v>
      </c>
      <c r="E353" s="712" t="s">
        <v>753</v>
      </c>
      <c r="F353" s="720" t="s">
        <v>3979</v>
      </c>
    </row>
    <row r="354" spans="2:6" s="3" customFormat="1" hidden="1">
      <c r="B354" s="709" t="s">
        <v>639</v>
      </c>
      <c r="C354" s="710"/>
      <c r="D354" s="711"/>
      <c r="E354" s="712"/>
      <c r="F354" s="713"/>
    </row>
    <row r="355" spans="2:6" s="3" customFormat="1" hidden="1">
      <c r="B355" s="240" t="s">
        <v>640</v>
      </c>
      <c r="C355" s="52"/>
      <c r="D355" s="56"/>
      <c r="E355" s="54"/>
      <c r="F355" s="239"/>
    </row>
    <row r="356" spans="2:6" s="3" customFormat="1" ht="12.75" thickTop="1">
      <c r="B356" s="716"/>
      <c r="C356" s="716"/>
      <c r="D356" s="716"/>
      <c r="E356" s="716"/>
      <c r="F356" s="716"/>
    </row>
    <row r="357" spans="2:6" s="3" customFormat="1"/>
    <row r="358" spans="2:6" s="3" customFormat="1"/>
    <row r="359" spans="2:6" s="3" customFormat="1"/>
    <row r="360" spans="2:6" s="3" customFormat="1"/>
    <row r="361" spans="2:6" s="3" customFormat="1"/>
    <row r="362" spans="2:6" s="3" customFormat="1"/>
    <row r="363" spans="2:6" s="3" customFormat="1"/>
    <row r="364" spans="2:6" s="3" customFormat="1"/>
    <row r="365" spans="2:6" s="3" customFormat="1"/>
    <row r="366" spans="2:6" s="3" customFormat="1"/>
    <row r="367" spans="2:6" s="3" customFormat="1"/>
    <row r="368" spans="2:6"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pans="8:12" s="3" customFormat="1"/>
    <row r="530" spans="8:12" s="3" customFormat="1"/>
    <row r="531" spans="8:12" s="3" customFormat="1"/>
    <row r="532" spans="8:12" s="3" customFormat="1"/>
    <row r="533" spans="8:12" s="3" customFormat="1">
      <c r="H533" s="2"/>
      <c r="I533" s="2"/>
      <c r="J533" s="2"/>
      <c r="K533" s="2"/>
      <c r="L533" s="2"/>
    </row>
    <row r="534" spans="8:12" s="3" customFormat="1">
      <c r="H534" s="2"/>
      <c r="I534" s="2"/>
      <c r="J534" s="2"/>
      <c r="K534" s="2"/>
      <c r="L534" s="2"/>
    </row>
    <row r="535" spans="8:12" s="3" customFormat="1">
      <c r="H535" s="2"/>
      <c r="I535" s="2"/>
      <c r="J535" s="2"/>
      <c r="K535" s="2"/>
      <c r="L535" s="2"/>
    </row>
    <row r="536" spans="8:12" s="3" customFormat="1">
      <c r="H536" s="2"/>
      <c r="I536" s="2"/>
      <c r="J536" s="2"/>
      <c r="K536" s="2"/>
      <c r="L536" s="2"/>
    </row>
    <row r="537" spans="8:12" s="3" customFormat="1">
      <c r="H537" s="2"/>
      <c r="I537" s="2"/>
      <c r="J537" s="2"/>
      <c r="K537" s="2"/>
      <c r="L537" s="2"/>
    </row>
    <row r="538" spans="8:12" s="3" customFormat="1">
      <c r="H538" s="2"/>
      <c r="I538" s="2"/>
      <c r="J538" s="2"/>
      <c r="K538" s="2"/>
      <c r="L538" s="2"/>
    </row>
    <row r="539" spans="8:12" s="3" customFormat="1">
      <c r="H539" s="2"/>
      <c r="I539" s="2"/>
      <c r="J539" s="2"/>
      <c r="K539" s="2"/>
      <c r="L539" s="2"/>
    </row>
    <row r="540" spans="8:12" s="3" customFormat="1">
      <c r="H540" s="2"/>
      <c r="I540" s="2"/>
      <c r="J540" s="2"/>
      <c r="K540" s="2"/>
      <c r="L540" s="2"/>
    </row>
    <row r="541" spans="8:12" s="3" customFormat="1">
      <c r="H541" s="2"/>
      <c r="I541" s="2"/>
      <c r="J541" s="2"/>
      <c r="K541" s="2"/>
      <c r="L541" s="2"/>
    </row>
    <row r="542" spans="8:12" s="3" customFormat="1">
      <c r="H542" s="2"/>
      <c r="I542" s="2"/>
      <c r="J542" s="2"/>
      <c r="K542" s="2"/>
      <c r="L542" s="2"/>
    </row>
    <row r="543" spans="8:12" s="3" customFormat="1">
      <c r="H543" s="2"/>
      <c r="I543" s="2"/>
      <c r="J543" s="2"/>
      <c r="K543" s="2"/>
      <c r="L543" s="2"/>
    </row>
    <row r="544" spans="8:12" s="3" customFormat="1">
      <c r="H544" s="2"/>
      <c r="I544" s="2"/>
      <c r="J544" s="2"/>
      <c r="K544" s="2"/>
      <c r="L544" s="2"/>
    </row>
    <row r="545" spans="8:12" s="3" customFormat="1">
      <c r="H545" s="2"/>
      <c r="I545" s="2"/>
      <c r="J545" s="2"/>
      <c r="K545" s="2"/>
      <c r="L545" s="2"/>
    </row>
  </sheetData>
  <mergeCells count="54">
    <mergeCell ref="B39:C40"/>
    <mergeCell ref="H39:I40"/>
    <mergeCell ref="A1:M1"/>
    <mergeCell ref="F4:G5"/>
    <mergeCell ref="J4:L4"/>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K318:L318"/>
    <mergeCell ref="E343:F343"/>
    <mergeCell ref="H319:I320"/>
    <mergeCell ref="B344:C345"/>
    <mergeCell ref="B269:C270"/>
    <mergeCell ref="H269:I270"/>
    <mergeCell ref="E318:F318"/>
    <mergeCell ref="B319:C320"/>
    <mergeCell ref="H294:I295"/>
    <mergeCell ref="B294:C295"/>
    <mergeCell ref="F293:I293"/>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8"/>
  <sheetViews>
    <sheetView tabSelected="1" zoomScaleNormal="100" workbookViewId="0">
      <selection activeCell="J27" sqref="J27"/>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05" t="s">
        <v>3799</v>
      </c>
      <c r="B1" s="905"/>
      <c r="C1" s="905"/>
      <c r="D1" s="905"/>
      <c r="E1" s="905"/>
      <c r="F1" s="905"/>
      <c r="G1" s="905"/>
      <c r="H1" s="905"/>
      <c r="I1" s="905"/>
      <c r="J1" s="905"/>
      <c r="K1" s="905"/>
      <c r="L1" s="905"/>
      <c r="M1" s="82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729"/>
      <c r="N3" s="729"/>
      <c r="O3" s="729"/>
      <c r="P3" s="729"/>
      <c r="Q3" s="729"/>
      <c r="R3" s="729"/>
      <c r="S3" s="729"/>
      <c r="T3" s="729"/>
      <c r="U3" s="729"/>
      <c r="V3" s="729"/>
      <c r="W3" s="729"/>
      <c r="X3" s="729"/>
      <c r="Y3" s="729"/>
      <c r="Z3" s="729"/>
      <c r="AA3" s="729"/>
    </row>
    <row r="4" spans="1:28" ht="12.75" customHeight="1">
      <c r="A4" s="38"/>
      <c r="B4" s="38"/>
      <c r="C4" s="38"/>
      <c r="D4" s="38"/>
      <c r="E4" s="914">
        <v>41390</v>
      </c>
      <c r="F4" s="914"/>
      <c r="G4" s="914"/>
      <c r="H4" s="38"/>
      <c r="I4" s="934" t="s">
        <v>3626</v>
      </c>
      <c r="J4" s="934"/>
      <c r="K4" s="934"/>
      <c r="L4" s="35"/>
      <c r="M4" s="729"/>
      <c r="N4" s="729"/>
      <c r="O4" s="729"/>
      <c r="P4" s="729"/>
      <c r="Q4" s="729"/>
      <c r="R4" s="729"/>
      <c r="S4" s="729"/>
      <c r="T4" s="729"/>
      <c r="U4" s="729"/>
      <c r="V4" s="729"/>
      <c r="W4" s="729"/>
      <c r="X4" s="729"/>
      <c r="Y4" s="729"/>
      <c r="Z4" s="729"/>
      <c r="AA4" s="729"/>
    </row>
    <row r="5" spans="1:28" ht="15" customHeight="1">
      <c r="A5" s="795" t="s">
        <v>619</v>
      </c>
      <c r="B5" s="191"/>
      <c r="C5" s="191"/>
      <c r="D5" s="191"/>
      <c r="E5" s="914"/>
      <c r="F5" s="914"/>
      <c r="G5" s="914"/>
      <c r="H5" s="35"/>
      <c r="I5" s="35"/>
      <c r="J5" s="35"/>
      <c r="K5" s="35"/>
      <c r="L5" s="35"/>
      <c r="M5" s="729"/>
      <c r="N5" s="729"/>
      <c r="O5" s="729"/>
      <c r="P5" s="729"/>
      <c r="Q5" s="729"/>
      <c r="R5" s="729"/>
      <c r="S5" s="729"/>
      <c r="T5" s="729"/>
      <c r="U5" s="729"/>
      <c r="V5" s="729"/>
      <c r="W5" s="729"/>
      <c r="X5" s="729"/>
      <c r="Y5" s="729"/>
      <c r="Z5" s="729"/>
      <c r="AA5" s="729"/>
    </row>
    <row r="6" spans="1:28">
      <c r="A6" s="191"/>
      <c r="B6" s="191"/>
      <c r="C6" s="191"/>
      <c r="D6" s="191"/>
      <c r="E6" s="902">
        <f t="shared" ref="E6" si="0">SUM(E12,K12,E40,K40,E68,K68,E113,K113,E184,K184,E228,K228,E256,K256,E281,K281,E306,K306,E332,K332,E357,K357,E382,K382,E407)</f>
        <v>440</v>
      </c>
      <c r="F6" s="902"/>
      <c r="G6" s="35"/>
      <c r="H6" s="35"/>
      <c r="I6" s="35"/>
      <c r="J6" s="35"/>
      <c r="K6" s="35"/>
      <c r="L6" s="35"/>
      <c r="M6" s="729"/>
      <c r="N6" s="729"/>
      <c r="O6" s="729"/>
      <c r="P6" s="729"/>
      <c r="Q6" s="729"/>
      <c r="R6" s="729"/>
      <c r="S6" s="729"/>
      <c r="T6" s="729"/>
      <c r="U6" s="729"/>
      <c r="V6" s="729"/>
      <c r="W6" s="729"/>
      <c r="X6" s="729"/>
      <c r="Y6" s="729"/>
      <c r="Z6" s="729"/>
      <c r="AA6" s="729"/>
    </row>
    <row r="7" spans="1:28" ht="14.25">
      <c r="A7" s="796" t="s">
        <v>620</v>
      </c>
      <c r="B7" s="191"/>
      <c r="C7" s="191"/>
      <c r="D7" s="191"/>
      <c r="E7" s="902"/>
      <c r="F7" s="902"/>
      <c r="G7" s="35"/>
      <c r="H7" s="35"/>
      <c r="I7" s="191"/>
      <c r="J7" s="191"/>
      <c r="K7" s="191"/>
      <c r="L7" s="35"/>
      <c r="M7" s="729"/>
      <c r="N7" s="729"/>
      <c r="O7" s="729"/>
      <c r="P7" s="729"/>
      <c r="Q7" s="729"/>
      <c r="R7" s="729"/>
      <c r="S7" s="729"/>
      <c r="T7" s="729"/>
      <c r="U7" s="729"/>
      <c r="V7" s="729"/>
      <c r="W7" s="729"/>
      <c r="X7" s="729"/>
      <c r="Y7" s="729"/>
      <c r="Z7" s="729"/>
      <c r="AA7" s="729"/>
    </row>
    <row r="8" spans="1:28" ht="6" customHeight="1">
      <c r="A8" s="191"/>
      <c r="B8" s="191"/>
      <c r="C8" s="191"/>
      <c r="D8" s="191"/>
      <c r="E8" s="35"/>
      <c r="F8" s="35"/>
      <c r="G8" s="35"/>
      <c r="H8" s="35"/>
      <c r="I8" s="191"/>
      <c r="J8" s="191"/>
      <c r="K8" s="191"/>
      <c r="L8" s="35"/>
      <c r="M8" s="729"/>
      <c r="N8" s="729"/>
      <c r="O8" s="729"/>
      <c r="P8" s="729"/>
      <c r="Q8" s="729"/>
      <c r="R8" s="729"/>
      <c r="S8" s="729"/>
      <c r="T8" s="729"/>
      <c r="U8" s="729"/>
      <c r="V8" s="729"/>
      <c r="W8" s="729"/>
      <c r="X8" s="729"/>
      <c r="Y8" s="729"/>
      <c r="Z8" s="729"/>
      <c r="AA8" s="729"/>
    </row>
    <row r="9" spans="1:28">
      <c r="A9" s="191"/>
      <c r="B9" s="191"/>
      <c r="C9" s="191"/>
      <c r="D9" s="191"/>
      <c r="E9" s="35"/>
      <c r="F9" s="35"/>
      <c r="G9" s="35"/>
      <c r="H9" s="35"/>
      <c r="I9" s="191"/>
      <c r="J9" s="191"/>
      <c r="K9" s="191"/>
      <c r="L9" s="35"/>
      <c r="M9" s="729"/>
      <c r="N9" s="729"/>
      <c r="O9" s="729"/>
      <c r="P9" s="729"/>
      <c r="Q9" s="729"/>
      <c r="R9" s="729"/>
      <c r="S9" s="729"/>
      <c r="T9" s="729"/>
      <c r="U9" s="729"/>
      <c r="V9" s="729"/>
      <c r="W9" s="729"/>
      <c r="X9" s="729"/>
      <c r="Y9" s="729"/>
      <c r="Z9" s="729"/>
      <c r="AA9" s="729"/>
    </row>
    <row r="10" spans="1:28" ht="34.5" customHeight="1" thickBot="1">
      <c r="A10" s="915" t="s">
        <v>911</v>
      </c>
      <c r="B10" s="915"/>
      <c r="C10" s="191"/>
      <c r="D10" s="794" t="s">
        <v>6</v>
      </c>
      <c r="E10" s="902" t="s">
        <v>908</v>
      </c>
      <c r="F10" s="902"/>
      <c r="G10" s="902"/>
      <c r="H10" s="902"/>
      <c r="I10" s="191"/>
      <c r="J10" s="893" t="s">
        <v>6</v>
      </c>
      <c r="K10" s="893"/>
      <c r="L10" s="35"/>
      <c r="M10" s="729"/>
      <c r="N10" s="729"/>
      <c r="O10" s="729"/>
      <c r="P10" s="729"/>
      <c r="Q10" s="729"/>
      <c r="R10" s="729"/>
      <c r="S10" s="729"/>
      <c r="T10" s="729"/>
      <c r="U10" s="729"/>
      <c r="V10" s="729"/>
      <c r="W10" s="729"/>
      <c r="X10" s="729"/>
      <c r="Y10" s="729"/>
      <c r="Z10" s="729"/>
      <c r="AA10" s="729"/>
      <c r="AB10" s="729"/>
    </row>
    <row r="11" spans="1:28" ht="5.25" customHeight="1" thickTop="1" thickBot="1">
      <c r="A11" s="920" t="s">
        <v>623</v>
      </c>
      <c r="B11" s="921"/>
      <c r="C11" s="43"/>
      <c r="D11" s="44"/>
      <c r="E11" s="44"/>
      <c r="F11" s="35"/>
      <c r="G11" s="924" t="s">
        <v>654</v>
      </c>
      <c r="H11" s="925"/>
      <c r="I11" s="45"/>
      <c r="J11" s="45"/>
      <c r="K11" s="45"/>
      <c r="L11" s="35"/>
    </row>
    <row r="12" spans="1:28" s="3" customFormat="1" ht="16.5" thickTop="1" thickBot="1">
      <c r="A12" s="922"/>
      <c r="B12" s="923"/>
      <c r="C12" s="14"/>
      <c r="D12" s="12" t="s">
        <v>647</v>
      </c>
      <c r="E12" s="13">
        <f>COUNTA(C14:C36)</f>
        <v>20</v>
      </c>
      <c r="F12" s="46"/>
      <c r="G12" s="926"/>
      <c r="H12" s="927"/>
      <c r="I12" s="32"/>
      <c r="J12" s="33" t="s">
        <v>647</v>
      </c>
      <c r="K12" s="34">
        <f>COUNTA(I14:I36)</f>
        <v>23</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655</v>
      </c>
      <c r="C14" s="84" t="s">
        <v>1478</v>
      </c>
      <c r="D14" s="85" t="s">
        <v>631</v>
      </c>
      <c r="E14" s="263" t="s">
        <v>2826</v>
      </c>
      <c r="F14" s="46"/>
      <c r="G14" s="100" t="s">
        <v>632</v>
      </c>
      <c r="H14" s="83" t="s">
        <v>710</v>
      </c>
      <c r="I14" s="84" t="s">
        <v>803</v>
      </c>
      <c r="J14" s="85" t="s">
        <v>663</v>
      </c>
      <c r="K14" s="267" t="s">
        <v>4056</v>
      </c>
      <c r="L14" s="46"/>
    </row>
    <row r="15" spans="1:28" s="3" customFormat="1">
      <c r="A15" s="87" t="s">
        <v>633</v>
      </c>
      <c r="B15" s="88" t="s">
        <v>629</v>
      </c>
      <c r="C15" s="89" t="s">
        <v>4068</v>
      </c>
      <c r="D15" s="90" t="s">
        <v>753</v>
      </c>
      <c r="E15" s="264" t="s">
        <v>332</v>
      </c>
      <c r="F15" s="46"/>
      <c r="G15" s="102" t="s">
        <v>633</v>
      </c>
      <c r="H15" s="88" t="s">
        <v>3652</v>
      </c>
      <c r="I15" s="89" t="s">
        <v>1115</v>
      </c>
      <c r="J15" s="90" t="s">
        <v>631</v>
      </c>
      <c r="K15" s="268" t="s">
        <v>336</v>
      </c>
      <c r="L15" s="46"/>
    </row>
    <row r="16" spans="1:28" s="3" customFormat="1">
      <c r="A16" s="92" t="s">
        <v>634</v>
      </c>
      <c r="B16" s="93" t="s">
        <v>655</v>
      </c>
      <c r="C16" s="94" t="s">
        <v>965</v>
      </c>
      <c r="D16" s="95" t="s">
        <v>679</v>
      </c>
      <c r="E16" s="265" t="s">
        <v>3227</v>
      </c>
      <c r="F16" s="46"/>
      <c r="G16" s="104" t="s">
        <v>634</v>
      </c>
      <c r="H16" s="93" t="s">
        <v>984</v>
      </c>
      <c r="I16" s="94" t="s">
        <v>4057</v>
      </c>
      <c r="J16" s="95" t="s">
        <v>753</v>
      </c>
      <c r="K16" s="269" t="s">
        <v>4058</v>
      </c>
      <c r="L16" s="46"/>
    </row>
    <row r="17" spans="1:12" s="3" customFormat="1">
      <c r="A17" s="188" t="s">
        <v>635</v>
      </c>
      <c r="B17" s="7" t="s">
        <v>975</v>
      </c>
      <c r="C17" s="8" t="s">
        <v>4069</v>
      </c>
      <c r="D17" s="9" t="s">
        <v>631</v>
      </c>
      <c r="E17" s="266" t="s">
        <v>335</v>
      </c>
      <c r="F17" s="46"/>
      <c r="G17" s="26" t="s">
        <v>635</v>
      </c>
      <c r="H17" s="7" t="s">
        <v>1116</v>
      </c>
      <c r="I17" s="333" t="s">
        <v>4059</v>
      </c>
      <c r="J17" s="9" t="s">
        <v>802</v>
      </c>
      <c r="K17" s="270" t="s">
        <v>338</v>
      </c>
      <c r="L17" s="46"/>
    </row>
    <row r="18" spans="1:12" s="3" customFormat="1">
      <c r="A18" s="188" t="s">
        <v>636</v>
      </c>
      <c r="B18" s="727" t="s">
        <v>1098</v>
      </c>
      <c r="C18" s="797" t="s">
        <v>977</v>
      </c>
      <c r="D18" s="798" t="s">
        <v>631</v>
      </c>
      <c r="E18" s="799" t="s">
        <v>14</v>
      </c>
      <c r="F18" s="46"/>
      <c r="G18" s="26" t="s">
        <v>636</v>
      </c>
      <c r="H18" s="7" t="s">
        <v>1068</v>
      </c>
      <c r="I18" s="333" t="s">
        <v>4060</v>
      </c>
      <c r="J18" s="9" t="s">
        <v>753</v>
      </c>
      <c r="K18" s="270" t="s">
        <v>12</v>
      </c>
      <c r="L18" s="46"/>
    </row>
    <row r="19" spans="1:12" s="3" customFormat="1">
      <c r="A19" s="188" t="s">
        <v>637</v>
      </c>
      <c r="B19" s="7" t="s">
        <v>680</v>
      </c>
      <c r="C19" s="8" t="s">
        <v>392</v>
      </c>
      <c r="D19" s="9" t="s">
        <v>659</v>
      </c>
      <c r="E19" s="266" t="s">
        <v>341</v>
      </c>
      <c r="F19" s="46"/>
      <c r="G19" s="26" t="s">
        <v>637</v>
      </c>
      <c r="H19" s="7" t="s">
        <v>785</v>
      </c>
      <c r="I19" s="333" t="s">
        <v>4061</v>
      </c>
      <c r="J19" s="9" t="s">
        <v>2473</v>
      </c>
      <c r="K19" s="270" t="s">
        <v>14</v>
      </c>
      <c r="L19" s="46"/>
    </row>
    <row r="20" spans="1:12" s="3" customFormat="1">
      <c r="A20" s="188" t="s">
        <v>638</v>
      </c>
      <c r="B20" s="7" t="s">
        <v>4070</v>
      </c>
      <c r="C20" s="8" t="s">
        <v>4071</v>
      </c>
      <c r="D20" s="9" t="s">
        <v>883</v>
      </c>
      <c r="E20" s="266" t="s">
        <v>4072</v>
      </c>
      <c r="F20" s="46"/>
      <c r="G20" s="26" t="s">
        <v>638</v>
      </c>
      <c r="H20" s="7" t="s">
        <v>1147</v>
      </c>
      <c r="I20" s="333" t="s">
        <v>3481</v>
      </c>
      <c r="J20" s="798" t="s">
        <v>679</v>
      </c>
      <c r="K20" s="270" t="s">
        <v>341</v>
      </c>
      <c r="L20" s="46"/>
    </row>
    <row r="21" spans="1:12" s="3" customFormat="1">
      <c r="A21" s="188" t="s">
        <v>639</v>
      </c>
      <c r="B21" s="7" t="s">
        <v>923</v>
      </c>
      <c r="C21" s="8" t="s">
        <v>4073</v>
      </c>
      <c r="D21" s="9" t="s">
        <v>631</v>
      </c>
      <c r="E21" s="266" t="s">
        <v>1724</v>
      </c>
      <c r="F21" s="46"/>
      <c r="G21" s="26" t="s">
        <v>639</v>
      </c>
      <c r="H21" s="7" t="s">
        <v>1422</v>
      </c>
      <c r="I21" s="333" t="s">
        <v>813</v>
      </c>
      <c r="J21" s="9" t="s">
        <v>631</v>
      </c>
      <c r="K21" s="270" t="s">
        <v>1724</v>
      </c>
      <c r="L21" s="46"/>
    </row>
    <row r="22" spans="1:12" s="3" customFormat="1">
      <c r="A22" s="188" t="s">
        <v>640</v>
      </c>
      <c r="B22" s="7" t="s">
        <v>2646</v>
      </c>
      <c r="C22" s="8" t="s">
        <v>4074</v>
      </c>
      <c r="D22" s="9" t="s">
        <v>631</v>
      </c>
      <c r="E22" s="266" t="s">
        <v>3233</v>
      </c>
      <c r="F22" s="46"/>
      <c r="G22" s="26" t="s">
        <v>640</v>
      </c>
      <c r="H22" s="7" t="s">
        <v>1116</v>
      </c>
      <c r="I22" s="333" t="s">
        <v>990</v>
      </c>
      <c r="J22" s="9" t="s">
        <v>631</v>
      </c>
      <c r="K22" s="270" t="s">
        <v>3233</v>
      </c>
      <c r="L22" s="46"/>
    </row>
    <row r="23" spans="1:12" s="3" customFormat="1">
      <c r="A23" s="6" t="s">
        <v>641</v>
      </c>
      <c r="B23" s="7" t="s">
        <v>1169</v>
      </c>
      <c r="C23" s="8" t="s">
        <v>3818</v>
      </c>
      <c r="D23" s="9" t="s">
        <v>663</v>
      </c>
      <c r="E23" s="266" t="s">
        <v>3044</v>
      </c>
      <c r="F23" s="46"/>
      <c r="G23" s="26" t="s">
        <v>641</v>
      </c>
      <c r="H23" s="727" t="s">
        <v>1428</v>
      </c>
      <c r="I23" s="800" t="s">
        <v>4062</v>
      </c>
      <c r="J23" s="9" t="s">
        <v>631</v>
      </c>
      <c r="K23" s="801" t="s">
        <v>3044</v>
      </c>
      <c r="L23" s="46"/>
    </row>
    <row r="24" spans="1:12" s="3" customFormat="1">
      <c r="A24" s="6" t="s">
        <v>642</v>
      </c>
      <c r="B24" s="7" t="s">
        <v>1758</v>
      </c>
      <c r="C24" s="8" t="s">
        <v>4075</v>
      </c>
      <c r="D24" s="9" t="s">
        <v>631</v>
      </c>
      <c r="E24" s="266" t="s">
        <v>343</v>
      </c>
      <c r="F24" s="46"/>
      <c r="G24" s="26" t="s">
        <v>642</v>
      </c>
      <c r="H24" s="727" t="s">
        <v>1147</v>
      </c>
      <c r="I24" s="800" t="s">
        <v>791</v>
      </c>
      <c r="J24" s="798" t="s">
        <v>663</v>
      </c>
      <c r="K24" s="801" t="s">
        <v>4063</v>
      </c>
      <c r="L24" s="46"/>
    </row>
    <row r="25" spans="1:12" s="3" customFormat="1">
      <c r="A25" s="6" t="s">
        <v>643</v>
      </c>
      <c r="B25" s="7" t="s">
        <v>2326</v>
      </c>
      <c r="C25" s="8" t="s">
        <v>4076</v>
      </c>
      <c r="D25" s="9" t="s">
        <v>631</v>
      </c>
      <c r="E25" s="266" t="s">
        <v>3037</v>
      </c>
      <c r="F25" s="46"/>
      <c r="G25" s="26" t="s">
        <v>643</v>
      </c>
      <c r="H25" s="727" t="s">
        <v>4064</v>
      </c>
      <c r="I25" s="800" t="s">
        <v>4052</v>
      </c>
      <c r="J25" s="798" t="s">
        <v>753</v>
      </c>
      <c r="K25" s="801" t="s">
        <v>3586</v>
      </c>
      <c r="L25" s="46"/>
    </row>
    <row r="26" spans="1:12" s="3" customFormat="1">
      <c r="A26" s="6" t="s">
        <v>644</v>
      </c>
      <c r="B26" s="7" t="s">
        <v>1104</v>
      </c>
      <c r="C26" s="8" t="s">
        <v>1339</v>
      </c>
      <c r="D26" s="9" t="s">
        <v>631</v>
      </c>
      <c r="E26" s="266" t="s">
        <v>3617</v>
      </c>
      <c r="F26" s="46"/>
      <c r="G26" s="26" t="s">
        <v>644</v>
      </c>
      <c r="H26" s="727" t="s">
        <v>963</v>
      </c>
      <c r="I26" s="800" t="s">
        <v>1328</v>
      </c>
      <c r="J26" s="9" t="s">
        <v>631</v>
      </c>
      <c r="K26" s="801" t="s">
        <v>343</v>
      </c>
      <c r="L26" s="46"/>
    </row>
    <row r="27" spans="1:12" s="3" customFormat="1">
      <c r="A27" s="6" t="s">
        <v>645</v>
      </c>
      <c r="B27" s="7" t="s">
        <v>1758</v>
      </c>
      <c r="C27" s="8" t="s">
        <v>4077</v>
      </c>
      <c r="D27" s="9" t="s">
        <v>753</v>
      </c>
      <c r="E27" s="266" t="s">
        <v>3455</v>
      </c>
      <c r="F27" s="46"/>
      <c r="G27" s="26" t="s">
        <v>645</v>
      </c>
      <c r="H27" s="727" t="s">
        <v>1123</v>
      </c>
      <c r="I27" s="800" t="s">
        <v>4065</v>
      </c>
      <c r="J27" s="9" t="s">
        <v>631</v>
      </c>
      <c r="K27" s="801" t="s">
        <v>3617</v>
      </c>
      <c r="L27" s="46"/>
    </row>
    <row r="28" spans="1:12" s="3" customFormat="1">
      <c r="A28" s="6" t="s">
        <v>648</v>
      </c>
      <c r="B28" s="7" t="s">
        <v>1035</v>
      </c>
      <c r="C28" s="8" t="s">
        <v>3620</v>
      </c>
      <c r="D28" s="9" t="s">
        <v>931</v>
      </c>
      <c r="E28" s="266" t="s">
        <v>3039</v>
      </c>
      <c r="F28" s="46"/>
      <c r="G28" s="26" t="s">
        <v>648</v>
      </c>
      <c r="H28" s="727" t="s">
        <v>710</v>
      </c>
      <c r="I28" s="800" t="s">
        <v>3636</v>
      </c>
      <c r="J28" s="798" t="s">
        <v>753</v>
      </c>
      <c r="K28" s="801" t="s">
        <v>3046</v>
      </c>
      <c r="L28" s="46"/>
    </row>
    <row r="29" spans="1:12" s="3" customFormat="1">
      <c r="A29" s="6"/>
      <c r="B29" s="624" t="s">
        <v>830</v>
      </c>
      <c r="C29" s="629" t="s">
        <v>4078</v>
      </c>
      <c r="D29" s="626" t="s">
        <v>737</v>
      </c>
      <c r="E29" s="628"/>
      <c r="F29" s="46"/>
      <c r="G29" s="26" t="s">
        <v>649</v>
      </c>
      <c r="H29" s="727" t="s">
        <v>1771</v>
      </c>
      <c r="I29" s="800" t="s">
        <v>2414</v>
      </c>
      <c r="J29" s="798" t="s">
        <v>631</v>
      </c>
      <c r="K29" s="801" t="s">
        <v>4066</v>
      </c>
      <c r="L29" s="46"/>
    </row>
    <row r="30" spans="1:12" s="3" customFormat="1">
      <c r="A30" s="6"/>
      <c r="B30" s="624" t="s">
        <v>830</v>
      </c>
      <c r="C30" s="629" t="s">
        <v>4079</v>
      </c>
      <c r="D30" s="626" t="s">
        <v>631</v>
      </c>
      <c r="E30" s="628"/>
      <c r="F30" s="46"/>
      <c r="G30" s="26" t="s">
        <v>650</v>
      </c>
      <c r="H30" s="727" t="s">
        <v>818</v>
      </c>
      <c r="I30" s="800" t="s">
        <v>3622</v>
      </c>
      <c r="J30" s="798" t="s">
        <v>753</v>
      </c>
      <c r="K30" s="801" t="s">
        <v>2317</v>
      </c>
      <c r="L30" s="46"/>
    </row>
    <row r="31" spans="1:12" s="3" customFormat="1">
      <c r="A31" s="6"/>
      <c r="B31" s="624" t="s">
        <v>2326</v>
      </c>
      <c r="C31" s="629" t="s">
        <v>4080</v>
      </c>
      <c r="D31" s="626" t="s">
        <v>737</v>
      </c>
      <c r="E31" s="628"/>
      <c r="F31" s="46"/>
      <c r="G31" s="26" t="s">
        <v>651</v>
      </c>
      <c r="H31" s="727" t="s">
        <v>798</v>
      </c>
      <c r="I31" s="800" t="s">
        <v>4067</v>
      </c>
      <c r="J31" s="798" t="s">
        <v>679</v>
      </c>
      <c r="K31" s="801" t="s">
        <v>3589</v>
      </c>
      <c r="L31" s="46"/>
    </row>
    <row r="32" spans="1:12" s="3" customFormat="1">
      <c r="A32" s="6"/>
      <c r="B32" s="624" t="s">
        <v>2326</v>
      </c>
      <c r="C32" s="629" t="s">
        <v>4073</v>
      </c>
      <c r="D32" s="626" t="s">
        <v>631</v>
      </c>
      <c r="E32" s="628"/>
      <c r="F32" s="46"/>
      <c r="G32" s="26" t="s">
        <v>652</v>
      </c>
      <c r="H32" s="7" t="s">
        <v>2065</v>
      </c>
      <c r="I32" s="333" t="s">
        <v>3624</v>
      </c>
      <c r="J32" s="9" t="s">
        <v>631</v>
      </c>
      <c r="K32" s="270" t="s">
        <v>2306</v>
      </c>
      <c r="L32" s="46"/>
    </row>
    <row r="33" spans="1:12" s="3" customFormat="1">
      <c r="A33" s="6"/>
      <c r="B33" s="624" t="s">
        <v>4081</v>
      </c>
      <c r="C33" s="629" t="s">
        <v>4075</v>
      </c>
      <c r="D33" s="626" t="s">
        <v>631</v>
      </c>
      <c r="E33" s="628"/>
      <c r="F33" s="46"/>
      <c r="G33" s="26" t="s">
        <v>653</v>
      </c>
      <c r="H33" s="7" t="s">
        <v>710</v>
      </c>
      <c r="I33" s="333" t="s">
        <v>3624</v>
      </c>
      <c r="J33" s="9" t="s">
        <v>631</v>
      </c>
      <c r="K33" s="270" t="s">
        <v>376</v>
      </c>
      <c r="L33" s="46"/>
    </row>
    <row r="34" spans="1:12" s="3" customFormat="1" ht="12.75">
      <c r="A34" s="6"/>
      <c r="B34" s="7"/>
      <c r="C34" s="402"/>
      <c r="D34" s="9"/>
      <c r="E34" s="266"/>
      <c r="F34" s="46"/>
      <c r="G34" s="26"/>
      <c r="H34" s="624" t="s">
        <v>3981</v>
      </c>
      <c r="I34" s="625" t="s">
        <v>672</v>
      </c>
      <c r="J34" s="626" t="s">
        <v>663</v>
      </c>
      <c r="K34" s="270"/>
      <c r="L34" s="46"/>
    </row>
    <row r="35" spans="1:12" s="3" customFormat="1" ht="12.75">
      <c r="A35" s="6"/>
      <c r="B35" s="7"/>
      <c r="C35" s="402"/>
      <c r="D35" s="9"/>
      <c r="E35" s="266"/>
      <c r="F35" s="46"/>
      <c r="G35" s="26"/>
      <c r="H35" s="624" t="s">
        <v>3790</v>
      </c>
      <c r="I35" s="625" t="s">
        <v>822</v>
      </c>
      <c r="J35" s="626" t="s">
        <v>631</v>
      </c>
      <c r="K35" s="270"/>
      <c r="L35" s="46"/>
    </row>
    <row r="36" spans="1:12" s="3" customFormat="1" ht="13.5" thickBot="1">
      <c r="A36" s="19"/>
      <c r="B36" s="10"/>
      <c r="C36" s="525"/>
      <c r="D36" s="11"/>
      <c r="E36" s="358"/>
      <c r="F36" s="46"/>
      <c r="G36" s="26"/>
      <c r="H36" s="803" t="s">
        <v>785</v>
      </c>
      <c r="I36" s="804" t="s">
        <v>813</v>
      </c>
      <c r="J36" s="805" t="s">
        <v>631</v>
      </c>
      <c r="K36" s="359"/>
      <c r="L36" s="46"/>
    </row>
    <row r="37" spans="1:12" s="3" customFormat="1" ht="12.75" thickTop="1">
      <c r="A37" s="47"/>
      <c r="B37" s="47"/>
      <c r="C37" s="47"/>
      <c r="D37" s="47"/>
      <c r="E37" s="47"/>
      <c r="F37" s="46"/>
      <c r="G37" s="48"/>
      <c r="H37" s="48"/>
      <c r="I37" s="48"/>
      <c r="J37" s="48"/>
      <c r="K37" s="48"/>
      <c r="L37" s="46"/>
    </row>
    <row r="38" spans="1:12" s="3" customFormat="1" ht="21" thickBot="1">
      <c r="A38" s="941" t="s">
        <v>4032</v>
      </c>
      <c r="B38" s="941"/>
      <c r="C38" s="807"/>
      <c r="D38" s="808" t="s">
        <v>627</v>
      </c>
      <c r="E38" s="939" t="s">
        <v>4034</v>
      </c>
      <c r="F38" s="939"/>
      <c r="G38" s="939"/>
      <c r="H38" s="939"/>
      <c r="I38" s="807"/>
      <c r="J38" s="940" t="s">
        <v>627</v>
      </c>
      <c r="K38" s="940"/>
      <c r="L38" s="46"/>
    </row>
    <row r="39" spans="1:12" s="3" customFormat="1" ht="13.5" thickTop="1" thickBot="1">
      <c r="A39" s="920" t="s">
        <v>623</v>
      </c>
      <c r="B39" s="921"/>
      <c r="C39" s="43"/>
      <c r="D39" s="44"/>
      <c r="E39" s="44"/>
      <c r="F39" s="35"/>
      <c r="G39" s="924" t="s">
        <v>654</v>
      </c>
      <c r="H39" s="925"/>
      <c r="I39" s="45"/>
      <c r="J39" s="45"/>
      <c r="K39" s="45"/>
      <c r="L39" s="46"/>
    </row>
    <row r="40" spans="1:12" s="3" customFormat="1" ht="16.5" thickTop="1" thickBot="1">
      <c r="A40" s="922"/>
      <c r="B40" s="923"/>
      <c r="C40" s="14"/>
      <c r="D40" s="12" t="s">
        <v>647</v>
      </c>
      <c r="E40" s="13">
        <f>COUNTA(C42:C64)</f>
        <v>19</v>
      </c>
      <c r="F40" s="46"/>
      <c r="G40" s="926"/>
      <c r="H40" s="927"/>
      <c r="I40" s="32"/>
      <c r="J40" s="33" t="s">
        <v>647</v>
      </c>
      <c r="K40" s="34">
        <f>COUNTA(I42:I64)</f>
        <v>20</v>
      </c>
      <c r="L40" s="46"/>
    </row>
    <row r="41" spans="1:12" s="3" customFormat="1">
      <c r="A41" s="15" t="s">
        <v>628</v>
      </c>
      <c r="B41" s="16" t="s">
        <v>624</v>
      </c>
      <c r="C41" s="4" t="s">
        <v>625</v>
      </c>
      <c r="D41" s="4" t="s">
        <v>626</v>
      </c>
      <c r="E41" s="5" t="s">
        <v>646</v>
      </c>
      <c r="F41" s="46"/>
      <c r="G41" s="24" t="s">
        <v>628</v>
      </c>
      <c r="H41" s="23" t="s">
        <v>624</v>
      </c>
      <c r="I41" s="4" t="s">
        <v>625</v>
      </c>
      <c r="J41" s="4" t="s">
        <v>626</v>
      </c>
      <c r="K41" s="25" t="s">
        <v>646</v>
      </c>
      <c r="L41" s="46"/>
    </row>
    <row r="42" spans="1:12" s="3" customFormat="1">
      <c r="A42" s="82" t="s">
        <v>632</v>
      </c>
      <c r="B42" s="83" t="s">
        <v>629</v>
      </c>
      <c r="C42" s="84" t="s">
        <v>681</v>
      </c>
      <c r="D42" s="85" t="s">
        <v>671</v>
      </c>
      <c r="E42" s="263" t="s">
        <v>365</v>
      </c>
      <c r="F42" s="46"/>
      <c r="G42" s="100" t="s">
        <v>632</v>
      </c>
      <c r="H42" s="83" t="s">
        <v>4035</v>
      </c>
      <c r="I42" s="84" t="s">
        <v>4036</v>
      </c>
      <c r="J42" s="85" t="s">
        <v>2473</v>
      </c>
      <c r="K42" s="267" t="s">
        <v>385</v>
      </c>
      <c r="L42" s="46"/>
    </row>
    <row r="43" spans="1:12" s="3" customFormat="1">
      <c r="A43" s="87" t="s">
        <v>633</v>
      </c>
      <c r="B43" s="88" t="s">
        <v>1308</v>
      </c>
      <c r="C43" s="89" t="s">
        <v>3482</v>
      </c>
      <c r="D43" s="90" t="s">
        <v>753</v>
      </c>
      <c r="E43" s="264" t="s">
        <v>2057</v>
      </c>
      <c r="F43" s="46"/>
      <c r="G43" s="102" t="s">
        <v>633</v>
      </c>
      <c r="H43" s="88" t="s">
        <v>710</v>
      </c>
      <c r="I43" s="89" t="s">
        <v>216</v>
      </c>
      <c r="J43" s="90" t="s">
        <v>2473</v>
      </c>
      <c r="K43" s="268" t="s">
        <v>63</v>
      </c>
      <c r="L43" s="46"/>
    </row>
    <row r="44" spans="1:12" s="3" customFormat="1">
      <c r="A44" s="92" t="s">
        <v>634</v>
      </c>
      <c r="B44" s="93" t="s">
        <v>969</v>
      </c>
      <c r="C44" s="94" t="s">
        <v>3482</v>
      </c>
      <c r="D44" s="95" t="s">
        <v>753</v>
      </c>
      <c r="E44" s="265" t="s">
        <v>38</v>
      </c>
      <c r="F44" s="46"/>
      <c r="G44" s="104" t="s">
        <v>634</v>
      </c>
      <c r="H44" s="93" t="s">
        <v>4037</v>
      </c>
      <c r="I44" s="94" t="s">
        <v>4038</v>
      </c>
      <c r="J44" s="95" t="s">
        <v>668</v>
      </c>
      <c r="K44" s="269" t="s">
        <v>387</v>
      </c>
      <c r="L44" s="46"/>
    </row>
    <row r="45" spans="1:12" s="3" customFormat="1">
      <c r="A45" s="188" t="s">
        <v>635</v>
      </c>
      <c r="B45" s="727" t="s">
        <v>1308</v>
      </c>
      <c r="C45" s="797" t="s">
        <v>3469</v>
      </c>
      <c r="D45" s="798" t="s">
        <v>753</v>
      </c>
      <c r="E45" s="799" t="s">
        <v>381</v>
      </c>
      <c r="F45" s="46"/>
      <c r="G45" s="26" t="s">
        <v>635</v>
      </c>
      <c r="H45" s="7" t="s">
        <v>708</v>
      </c>
      <c r="I45" s="333" t="s">
        <v>4039</v>
      </c>
      <c r="J45" s="9" t="s">
        <v>883</v>
      </c>
      <c r="K45" s="270" t="s">
        <v>2395</v>
      </c>
      <c r="L45" s="46"/>
    </row>
    <row r="46" spans="1:12" s="3" customFormat="1">
      <c r="A46" s="188" t="s">
        <v>636</v>
      </c>
      <c r="B46" s="727" t="s">
        <v>1098</v>
      </c>
      <c r="C46" s="797" t="s">
        <v>4024</v>
      </c>
      <c r="D46" s="798" t="s">
        <v>2473</v>
      </c>
      <c r="E46" s="799" t="s">
        <v>366</v>
      </c>
      <c r="F46" s="46"/>
      <c r="G46" s="26" t="s">
        <v>636</v>
      </c>
      <c r="H46" s="7" t="s">
        <v>1123</v>
      </c>
      <c r="I46" s="333" t="s">
        <v>4040</v>
      </c>
      <c r="J46" s="9" t="s">
        <v>671</v>
      </c>
      <c r="K46" s="270" t="s">
        <v>372</v>
      </c>
      <c r="L46" s="46"/>
    </row>
    <row r="47" spans="1:12" s="3" customFormat="1">
      <c r="A47" s="188" t="s">
        <v>637</v>
      </c>
      <c r="B47" s="727" t="s">
        <v>1205</v>
      </c>
      <c r="C47" s="797" t="s">
        <v>4025</v>
      </c>
      <c r="D47" s="798" t="s">
        <v>663</v>
      </c>
      <c r="E47" s="799" t="s">
        <v>3853</v>
      </c>
      <c r="F47" s="46"/>
      <c r="G47" s="26" t="s">
        <v>637</v>
      </c>
      <c r="H47" s="7" t="s">
        <v>2637</v>
      </c>
      <c r="I47" s="333" t="s">
        <v>4041</v>
      </c>
      <c r="J47" s="9" t="s">
        <v>753</v>
      </c>
      <c r="K47" s="270" t="s">
        <v>2397</v>
      </c>
      <c r="L47" s="46"/>
    </row>
    <row r="48" spans="1:12" s="3" customFormat="1">
      <c r="A48" s="188" t="s">
        <v>638</v>
      </c>
      <c r="B48" s="727" t="s">
        <v>1210</v>
      </c>
      <c r="C48" s="797" t="s">
        <v>748</v>
      </c>
      <c r="D48" s="798" t="s">
        <v>671</v>
      </c>
      <c r="E48" s="799" t="s">
        <v>94</v>
      </c>
      <c r="F48" s="46"/>
      <c r="G48" s="26" t="s">
        <v>638</v>
      </c>
      <c r="H48" s="7" t="s">
        <v>1123</v>
      </c>
      <c r="I48" s="333" t="s">
        <v>4042</v>
      </c>
      <c r="J48" s="9" t="s">
        <v>753</v>
      </c>
      <c r="K48" s="270" t="s">
        <v>2398</v>
      </c>
      <c r="L48" s="46"/>
    </row>
    <row r="49" spans="1:12" s="3" customFormat="1">
      <c r="A49" s="188" t="s">
        <v>639</v>
      </c>
      <c r="B49" s="727" t="s">
        <v>2326</v>
      </c>
      <c r="C49" s="797" t="s">
        <v>4026</v>
      </c>
      <c r="D49" s="798" t="s">
        <v>753</v>
      </c>
      <c r="E49" s="799" t="s">
        <v>2359</v>
      </c>
      <c r="F49" s="46"/>
      <c r="G49" s="26" t="s">
        <v>639</v>
      </c>
      <c r="H49" s="7" t="s">
        <v>4043</v>
      </c>
      <c r="I49" s="333" t="s">
        <v>1513</v>
      </c>
      <c r="J49" s="9" t="s">
        <v>753</v>
      </c>
      <c r="K49" s="270" t="s">
        <v>4044</v>
      </c>
      <c r="L49" s="46"/>
    </row>
    <row r="50" spans="1:12" s="3" customFormat="1">
      <c r="A50" s="188" t="s">
        <v>640</v>
      </c>
      <c r="B50" s="727" t="s">
        <v>1308</v>
      </c>
      <c r="C50" s="797" t="s">
        <v>4027</v>
      </c>
      <c r="D50" s="798" t="s">
        <v>2473</v>
      </c>
      <c r="E50" s="799" t="s">
        <v>2359</v>
      </c>
      <c r="F50" s="46"/>
      <c r="G50" s="26" t="s">
        <v>640</v>
      </c>
      <c r="H50" s="727" t="s">
        <v>708</v>
      </c>
      <c r="I50" s="800" t="s">
        <v>4045</v>
      </c>
      <c r="J50" s="798" t="s">
        <v>883</v>
      </c>
      <c r="K50" s="801" t="s">
        <v>48</v>
      </c>
      <c r="L50" s="46"/>
    </row>
    <row r="51" spans="1:12" s="3" customFormat="1">
      <c r="A51" s="6" t="s">
        <v>641</v>
      </c>
      <c r="B51" s="727" t="s">
        <v>3512</v>
      </c>
      <c r="C51" s="797" t="s">
        <v>4028</v>
      </c>
      <c r="D51" s="798" t="s">
        <v>753</v>
      </c>
      <c r="E51" s="799" t="s">
        <v>352</v>
      </c>
      <c r="F51" s="46"/>
      <c r="G51" s="26" t="s">
        <v>641</v>
      </c>
      <c r="H51" s="727" t="s">
        <v>710</v>
      </c>
      <c r="I51" s="800" t="s">
        <v>814</v>
      </c>
      <c r="J51" s="798" t="s">
        <v>631</v>
      </c>
      <c r="K51" s="801" t="s">
        <v>361</v>
      </c>
      <c r="L51" s="46"/>
    </row>
    <row r="52" spans="1:12" s="3" customFormat="1">
      <c r="A52" s="6" t="s">
        <v>642</v>
      </c>
      <c r="B52" s="727" t="s">
        <v>349</v>
      </c>
      <c r="C52" s="797" t="s">
        <v>3805</v>
      </c>
      <c r="D52" s="798" t="s">
        <v>671</v>
      </c>
      <c r="E52" s="799" t="s">
        <v>368</v>
      </c>
      <c r="F52" s="46"/>
      <c r="G52" s="26" t="s">
        <v>642</v>
      </c>
      <c r="H52" s="727" t="s">
        <v>1388</v>
      </c>
      <c r="I52" s="800" t="s">
        <v>1227</v>
      </c>
      <c r="J52" s="798" t="s">
        <v>659</v>
      </c>
      <c r="K52" s="801" t="s">
        <v>4046</v>
      </c>
      <c r="L52" s="46"/>
    </row>
    <row r="53" spans="1:12" s="3" customFormat="1">
      <c r="A53" s="6" t="s">
        <v>643</v>
      </c>
      <c r="B53" s="727" t="s">
        <v>698</v>
      </c>
      <c r="C53" s="797" t="s">
        <v>4029</v>
      </c>
      <c r="D53" s="798" t="s">
        <v>2473</v>
      </c>
      <c r="E53" s="799" t="s">
        <v>369</v>
      </c>
      <c r="F53" s="46"/>
      <c r="G53" s="26" t="s">
        <v>643</v>
      </c>
      <c r="H53" s="727" t="s">
        <v>731</v>
      </c>
      <c r="I53" s="800" t="s">
        <v>2412</v>
      </c>
      <c r="J53" s="798" t="s">
        <v>631</v>
      </c>
      <c r="K53" s="801" t="s">
        <v>2366</v>
      </c>
      <c r="L53" s="46"/>
    </row>
    <row r="54" spans="1:12" s="3" customFormat="1">
      <c r="A54" s="6" t="s">
        <v>644</v>
      </c>
      <c r="B54" s="727" t="s">
        <v>1155</v>
      </c>
      <c r="C54" s="797" t="s">
        <v>4030</v>
      </c>
      <c r="D54" s="798" t="s">
        <v>883</v>
      </c>
      <c r="E54" s="799" t="s">
        <v>2362</v>
      </c>
      <c r="F54" s="46"/>
      <c r="G54" s="26" t="s">
        <v>644</v>
      </c>
      <c r="H54" s="727" t="s">
        <v>742</v>
      </c>
      <c r="I54" s="800" t="s">
        <v>4047</v>
      </c>
      <c r="J54" s="798" t="s">
        <v>753</v>
      </c>
      <c r="K54" s="801" t="s">
        <v>50</v>
      </c>
      <c r="L54" s="46"/>
    </row>
    <row r="55" spans="1:12" s="3" customFormat="1">
      <c r="A55" s="6" t="s">
        <v>645</v>
      </c>
      <c r="B55" s="727" t="s">
        <v>830</v>
      </c>
      <c r="C55" s="797" t="s">
        <v>977</v>
      </c>
      <c r="D55" s="798" t="s">
        <v>663</v>
      </c>
      <c r="E55" s="799" t="s">
        <v>2395</v>
      </c>
      <c r="F55" s="46"/>
      <c r="G55" s="26" t="s">
        <v>645</v>
      </c>
      <c r="H55" s="727" t="s">
        <v>1116</v>
      </c>
      <c r="I55" s="800" t="s">
        <v>4048</v>
      </c>
      <c r="J55" s="798" t="s">
        <v>753</v>
      </c>
      <c r="K55" s="801" t="s">
        <v>51</v>
      </c>
      <c r="L55" s="46"/>
    </row>
    <row r="56" spans="1:12" s="3" customFormat="1">
      <c r="A56" s="6" t="s">
        <v>648</v>
      </c>
      <c r="B56" s="727" t="s">
        <v>806</v>
      </c>
      <c r="C56" s="797" t="s">
        <v>3632</v>
      </c>
      <c r="D56" s="798" t="s">
        <v>753</v>
      </c>
      <c r="E56" s="799" t="s">
        <v>46</v>
      </c>
      <c r="F56" s="46"/>
      <c r="G56" s="26" t="s">
        <v>648</v>
      </c>
      <c r="H56" s="727" t="s">
        <v>708</v>
      </c>
      <c r="I56" s="800" t="s">
        <v>4049</v>
      </c>
      <c r="J56" s="798" t="s">
        <v>753</v>
      </c>
      <c r="K56" s="801" t="s">
        <v>4050</v>
      </c>
      <c r="L56" s="46"/>
    </row>
    <row r="57" spans="1:12" s="3" customFormat="1">
      <c r="A57" s="6" t="s">
        <v>649</v>
      </c>
      <c r="B57" s="727" t="s">
        <v>1104</v>
      </c>
      <c r="C57" s="797" t="s">
        <v>2382</v>
      </c>
      <c r="D57" s="798" t="s">
        <v>631</v>
      </c>
      <c r="E57" s="799" t="s">
        <v>2397</v>
      </c>
      <c r="F57" s="46"/>
      <c r="G57" s="26" t="s">
        <v>649</v>
      </c>
      <c r="H57" s="727" t="s">
        <v>742</v>
      </c>
      <c r="I57" s="800" t="s">
        <v>4051</v>
      </c>
      <c r="J57" s="798" t="s">
        <v>802</v>
      </c>
      <c r="K57" s="801" t="s">
        <v>2368</v>
      </c>
      <c r="L57" s="46"/>
    </row>
    <row r="58" spans="1:12" s="3" customFormat="1">
      <c r="A58" s="6" t="s">
        <v>650</v>
      </c>
      <c r="B58" s="727" t="s">
        <v>1343</v>
      </c>
      <c r="C58" s="797" t="s">
        <v>1221</v>
      </c>
      <c r="D58" s="798" t="s">
        <v>931</v>
      </c>
      <c r="E58" s="799" t="s">
        <v>2398</v>
      </c>
      <c r="F58" s="46"/>
      <c r="G58" s="26" t="s">
        <v>650</v>
      </c>
      <c r="H58" s="727" t="s">
        <v>666</v>
      </c>
      <c r="I58" s="800" t="s">
        <v>4052</v>
      </c>
      <c r="J58" s="798" t="s">
        <v>753</v>
      </c>
      <c r="K58" s="802" t="s">
        <v>362</v>
      </c>
      <c r="L58" s="46"/>
    </row>
    <row r="59" spans="1:12" s="3" customFormat="1">
      <c r="A59" s="6" t="s">
        <v>651</v>
      </c>
      <c r="B59" s="727" t="s">
        <v>1518</v>
      </c>
      <c r="C59" s="797" t="s">
        <v>4031</v>
      </c>
      <c r="D59" s="798" t="s">
        <v>753</v>
      </c>
      <c r="E59" s="799" t="s">
        <v>359</v>
      </c>
      <c r="F59" s="46"/>
      <c r="G59" s="26" t="s">
        <v>651</v>
      </c>
      <c r="H59" s="727" t="s">
        <v>742</v>
      </c>
      <c r="I59" s="800" t="s">
        <v>1171</v>
      </c>
      <c r="J59" s="798" t="s">
        <v>663</v>
      </c>
      <c r="K59" s="801" t="s">
        <v>54</v>
      </c>
      <c r="L59" s="46"/>
    </row>
    <row r="60" spans="1:12" s="3" customFormat="1">
      <c r="A60" s="6" t="s">
        <v>652</v>
      </c>
      <c r="B60" s="727" t="s">
        <v>1315</v>
      </c>
      <c r="C60" s="797" t="s">
        <v>1478</v>
      </c>
      <c r="D60" s="798" t="s">
        <v>631</v>
      </c>
      <c r="E60" s="799" t="s">
        <v>2366</v>
      </c>
      <c r="F60" s="46"/>
      <c r="G60" s="26" t="s">
        <v>652</v>
      </c>
      <c r="H60" s="7" t="s">
        <v>798</v>
      </c>
      <c r="I60" s="333" t="s">
        <v>841</v>
      </c>
      <c r="J60" s="9" t="s">
        <v>631</v>
      </c>
      <c r="K60" s="270" t="s">
        <v>2647</v>
      </c>
      <c r="L60" s="46"/>
    </row>
    <row r="61" spans="1:12" s="3" customFormat="1" ht="12.75" thickBot="1">
      <c r="A61" s="6"/>
      <c r="B61" s="7"/>
      <c r="C61" s="8"/>
      <c r="D61" s="9"/>
      <c r="E61" s="266"/>
      <c r="F61" s="46"/>
      <c r="G61" s="26" t="s">
        <v>653</v>
      </c>
      <c r="H61" s="7" t="s">
        <v>673</v>
      </c>
      <c r="I61" s="333" t="s">
        <v>2509</v>
      </c>
      <c r="J61" s="9" t="s">
        <v>631</v>
      </c>
      <c r="K61" s="270" t="s">
        <v>1732</v>
      </c>
      <c r="L61" s="46"/>
    </row>
    <row r="62" spans="1:12" s="3" customFormat="1" ht="12.75" hidden="1">
      <c r="A62" s="6"/>
      <c r="B62" s="7"/>
      <c r="C62" s="402"/>
      <c r="D62" s="9"/>
      <c r="E62" s="266"/>
      <c r="F62" s="46"/>
      <c r="G62" s="26"/>
      <c r="H62" s="7"/>
      <c r="I62" s="333"/>
      <c r="J62" s="9"/>
      <c r="K62" s="270"/>
      <c r="L62" s="46"/>
    </row>
    <row r="63" spans="1:12" s="3" customFormat="1" ht="12.75" hidden="1">
      <c r="A63" s="6"/>
      <c r="B63" s="7"/>
      <c r="C63" s="402"/>
      <c r="D63" s="9"/>
      <c r="E63" s="266"/>
      <c r="F63" s="46"/>
      <c r="G63" s="26"/>
      <c r="H63" s="7"/>
      <c r="I63" s="333"/>
      <c r="J63" s="9"/>
      <c r="K63" s="270"/>
      <c r="L63" s="46"/>
    </row>
    <row r="64" spans="1:12" s="3" customFormat="1" ht="13.5" hidden="1" thickBot="1">
      <c r="A64" s="19"/>
      <c r="B64" s="10"/>
      <c r="C64" s="525"/>
      <c r="D64" s="11"/>
      <c r="E64" s="358"/>
      <c r="F64" s="46"/>
      <c r="G64" s="806"/>
      <c r="H64" s="29"/>
      <c r="I64" s="29"/>
      <c r="J64" s="30"/>
      <c r="K64" s="359"/>
      <c r="L64" s="46"/>
    </row>
    <row r="65" spans="1:12" s="3" customFormat="1" ht="12.75" thickTop="1">
      <c r="A65" s="47"/>
      <c r="B65" s="47"/>
      <c r="C65" s="47"/>
      <c r="D65" s="47"/>
      <c r="E65" s="47"/>
      <c r="F65" s="215"/>
      <c r="G65" s="48"/>
      <c r="H65" s="48"/>
      <c r="I65" s="48"/>
      <c r="J65" s="48"/>
      <c r="K65" s="48"/>
      <c r="L65" s="215"/>
    </row>
    <row r="66" spans="1:12" ht="21" thickBot="1">
      <c r="A66" s="915" t="s">
        <v>768</v>
      </c>
      <c r="B66" s="915"/>
      <c r="C66" s="191"/>
      <c r="D66" s="794" t="s">
        <v>627</v>
      </c>
      <c r="E66" s="902" t="s">
        <v>4033</v>
      </c>
      <c r="F66" s="902"/>
      <c r="G66" s="902"/>
      <c r="H66" s="902"/>
      <c r="I66" s="35"/>
      <c r="J66" s="893" t="s">
        <v>627</v>
      </c>
      <c r="K66" s="893"/>
      <c r="L66" s="35"/>
    </row>
    <row r="67" spans="1:12" ht="13.5" thickTop="1" thickBot="1">
      <c r="A67" s="920" t="s">
        <v>623</v>
      </c>
      <c r="B67" s="921"/>
      <c r="C67" s="43"/>
      <c r="D67" s="44"/>
      <c r="E67" s="44"/>
      <c r="F67" s="35"/>
      <c r="G67" s="924" t="s">
        <v>654</v>
      </c>
      <c r="H67" s="925"/>
      <c r="I67" s="45"/>
      <c r="J67" s="45"/>
      <c r="K67" s="45"/>
      <c r="L67" s="35"/>
    </row>
    <row r="68" spans="1:12" s="3" customFormat="1" ht="16.5" thickTop="1" thickBot="1">
      <c r="A68" s="922"/>
      <c r="B68" s="923"/>
      <c r="C68" s="14"/>
      <c r="D68" s="12" t="s">
        <v>647</v>
      </c>
      <c r="E68" s="13">
        <f>COUNTA(C70:C109)</f>
        <v>37</v>
      </c>
      <c r="F68" s="46"/>
      <c r="G68" s="926"/>
      <c r="H68" s="927"/>
      <c r="I68" s="32"/>
      <c r="J68" s="33" t="s">
        <v>647</v>
      </c>
      <c r="K68" s="34">
        <f>COUNTA(I70:I109)</f>
        <v>38</v>
      </c>
      <c r="L68" s="46"/>
    </row>
    <row r="69" spans="1:12" s="3" customFormat="1">
      <c r="A69" s="15" t="s">
        <v>628</v>
      </c>
      <c r="B69" s="16" t="s">
        <v>624</v>
      </c>
      <c r="C69" s="4" t="s">
        <v>625</v>
      </c>
      <c r="D69" s="4" t="s">
        <v>626</v>
      </c>
      <c r="E69" s="5" t="s">
        <v>646</v>
      </c>
      <c r="F69" s="46"/>
      <c r="G69" s="24" t="s">
        <v>628</v>
      </c>
      <c r="H69" s="23" t="s">
        <v>624</v>
      </c>
      <c r="I69" s="4" t="s">
        <v>625</v>
      </c>
      <c r="J69" s="4" t="s">
        <v>626</v>
      </c>
      <c r="K69" s="25" t="s">
        <v>646</v>
      </c>
      <c r="L69" s="46"/>
    </row>
    <row r="70" spans="1:12" s="3" customFormat="1">
      <c r="A70" s="82" t="s">
        <v>632</v>
      </c>
      <c r="B70" s="83" t="s">
        <v>1155</v>
      </c>
      <c r="C70" s="84" t="s">
        <v>977</v>
      </c>
      <c r="D70" s="85" t="s">
        <v>663</v>
      </c>
      <c r="E70" s="263" t="s">
        <v>378</v>
      </c>
      <c r="F70" s="46"/>
      <c r="G70" s="100" t="s">
        <v>632</v>
      </c>
      <c r="H70" s="83" t="s">
        <v>1123</v>
      </c>
      <c r="I70" s="84" t="s">
        <v>4082</v>
      </c>
      <c r="J70" s="85" t="s">
        <v>2473</v>
      </c>
      <c r="K70" s="267" t="s">
        <v>378</v>
      </c>
      <c r="L70" s="46"/>
    </row>
    <row r="71" spans="1:12" s="3" customFormat="1">
      <c r="A71" s="87" t="s">
        <v>633</v>
      </c>
      <c r="B71" s="88" t="s">
        <v>975</v>
      </c>
      <c r="C71" s="89" t="s">
        <v>3456</v>
      </c>
      <c r="D71" s="90" t="s">
        <v>2473</v>
      </c>
      <c r="E71" s="264" t="s">
        <v>59</v>
      </c>
      <c r="F71" s="46"/>
      <c r="G71" s="102" t="s">
        <v>633</v>
      </c>
      <c r="H71" s="88" t="s">
        <v>1124</v>
      </c>
      <c r="I71" s="89" t="s">
        <v>4083</v>
      </c>
      <c r="J71" s="90" t="s">
        <v>4084</v>
      </c>
      <c r="K71" s="268" t="s">
        <v>2648</v>
      </c>
      <c r="L71" s="46"/>
    </row>
    <row r="72" spans="1:12" s="3" customFormat="1">
      <c r="A72" s="92" t="s">
        <v>634</v>
      </c>
      <c r="B72" s="93" t="s">
        <v>1518</v>
      </c>
      <c r="C72" s="94" t="s">
        <v>2073</v>
      </c>
      <c r="D72" s="95" t="s">
        <v>663</v>
      </c>
      <c r="E72" s="265" t="s">
        <v>2648</v>
      </c>
      <c r="F72" s="46"/>
      <c r="G72" s="104" t="s">
        <v>634</v>
      </c>
      <c r="H72" s="93" t="s">
        <v>2052</v>
      </c>
      <c r="I72" s="94" t="s">
        <v>4085</v>
      </c>
      <c r="J72" s="95" t="s">
        <v>883</v>
      </c>
      <c r="K72" s="269" t="s">
        <v>380</v>
      </c>
      <c r="L72" s="46"/>
    </row>
    <row r="73" spans="1:12" s="3" customFormat="1">
      <c r="A73" s="6" t="s">
        <v>635</v>
      </c>
      <c r="B73" s="7" t="s">
        <v>1098</v>
      </c>
      <c r="C73" s="333" t="s">
        <v>3808</v>
      </c>
      <c r="D73" s="9" t="s">
        <v>2473</v>
      </c>
      <c r="E73" s="266" t="s">
        <v>380</v>
      </c>
      <c r="F73" s="46"/>
      <c r="G73" s="26" t="s">
        <v>635</v>
      </c>
      <c r="H73" s="7" t="s">
        <v>708</v>
      </c>
      <c r="I73" s="333" t="s">
        <v>3476</v>
      </c>
      <c r="J73" s="9" t="s">
        <v>753</v>
      </c>
      <c r="K73" s="270" t="s">
        <v>4086</v>
      </c>
      <c r="L73" s="46"/>
    </row>
    <row r="74" spans="1:12" s="3" customFormat="1">
      <c r="A74" s="6" t="s">
        <v>636</v>
      </c>
      <c r="B74" s="7" t="s">
        <v>696</v>
      </c>
      <c r="C74" s="333" t="s">
        <v>3807</v>
      </c>
      <c r="D74" s="9" t="s">
        <v>2473</v>
      </c>
      <c r="E74" s="266" t="s">
        <v>4106</v>
      </c>
      <c r="F74" s="46"/>
      <c r="G74" s="26" t="s">
        <v>636</v>
      </c>
      <c r="H74" s="7" t="s">
        <v>866</v>
      </c>
      <c r="I74" s="333" t="s">
        <v>3636</v>
      </c>
      <c r="J74" s="9" t="s">
        <v>753</v>
      </c>
      <c r="K74" s="270" t="s">
        <v>4087</v>
      </c>
      <c r="L74" s="46"/>
    </row>
    <row r="75" spans="1:12" s="3" customFormat="1">
      <c r="A75" s="6" t="s">
        <v>637</v>
      </c>
      <c r="B75" s="7" t="s">
        <v>3457</v>
      </c>
      <c r="C75" s="333" t="s">
        <v>3458</v>
      </c>
      <c r="D75" s="9" t="s">
        <v>2473</v>
      </c>
      <c r="E75" s="266" t="s">
        <v>365</v>
      </c>
      <c r="F75" s="46"/>
      <c r="G75" s="26" t="s">
        <v>637</v>
      </c>
      <c r="H75" s="7" t="s">
        <v>1771</v>
      </c>
      <c r="I75" s="333" t="s">
        <v>672</v>
      </c>
      <c r="J75" s="9" t="s">
        <v>671</v>
      </c>
      <c r="K75" s="270" t="s">
        <v>38</v>
      </c>
      <c r="L75" s="46"/>
    </row>
    <row r="76" spans="1:12" s="3" customFormat="1">
      <c r="A76" s="6" t="s">
        <v>638</v>
      </c>
      <c r="B76" s="7" t="s">
        <v>755</v>
      </c>
      <c r="C76" s="333" t="s">
        <v>697</v>
      </c>
      <c r="D76" s="9" t="s">
        <v>663</v>
      </c>
      <c r="E76" s="266" t="s">
        <v>4107</v>
      </c>
      <c r="F76" s="46"/>
      <c r="G76" s="26" t="s">
        <v>638</v>
      </c>
      <c r="H76" s="7" t="s">
        <v>669</v>
      </c>
      <c r="I76" s="333" t="s">
        <v>4051</v>
      </c>
      <c r="J76" s="9" t="s">
        <v>802</v>
      </c>
      <c r="K76" s="270" t="s">
        <v>87</v>
      </c>
      <c r="L76" s="46"/>
    </row>
    <row r="77" spans="1:12" s="3" customFormat="1">
      <c r="A77" s="6" t="s">
        <v>639</v>
      </c>
      <c r="B77" s="7" t="s">
        <v>698</v>
      </c>
      <c r="C77" s="333" t="s">
        <v>4025</v>
      </c>
      <c r="D77" s="9" t="s">
        <v>663</v>
      </c>
      <c r="E77" s="266" t="s">
        <v>366</v>
      </c>
      <c r="F77" s="46"/>
      <c r="G77" s="26" t="s">
        <v>639</v>
      </c>
      <c r="H77" s="7" t="s">
        <v>984</v>
      </c>
      <c r="I77" s="333" t="s">
        <v>3112</v>
      </c>
      <c r="J77" s="9" t="s">
        <v>663</v>
      </c>
      <c r="K77" s="270" t="s">
        <v>381</v>
      </c>
      <c r="L77" s="46"/>
    </row>
    <row r="78" spans="1:12" s="3" customFormat="1">
      <c r="A78" s="6" t="s">
        <v>640</v>
      </c>
      <c r="B78" s="7" t="s">
        <v>2644</v>
      </c>
      <c r="C78" s="333" t="s">
        <v>4108</v>
      </c>
      <c r="D78" s="9" t="s">
        <v>883</v>
      </c>
      <c r="E78" s="266" t="s">
        <v>39</v>
      </c>
      <c r="F78" s="46"/>
      <c r="G78" s="26" t="s">
        <v>640</v>
      </c>
      <c r="H78" s="7" t="s">
        <v>2637</v>
      </c>
      <c r="I78" s="333" t="s">
        <v>4088</v>
      </c>
      <c r="J78" s="9" t="s">
        <v>4336</v>
      </c>
      <c r="K78" s="270" t="s">
        <v>366</v>
      </c>
      <c r="L78" s="46"/>
    </row>
    <row r="79" spans="1:12" s="3" customFormat="1">
      <c r="A79" s="6" t="s">
        <v>641</v>
      </c>
      <c r="B79" s="7" t="s">
        <v>1101</v>
      </c>
      <c r="C79" s="333" t="s">
        <v>4109</v>
      </c>
      <c r="D79" s="9" t="s">
        <v>663</v>
      </c>
      <c r="E79" s="266" t="s">
        <v>383</v>
      </c>
      <c r="F79" s="46"/>
      <c r="G79" s="26" t="s">
        <v>641</v>
      </c>
      <c r="H79" s="7" t="s">
        <v>1123</v>
      </c>
      <c r="I79" s="333" t="s">
        <v>2904</v>
      </c>
      <c r="J79" s="9" t="s">
        <v>2473</v>
      </c>
      <c r="K79" s="270" t="s">
        <v>39</v>
      </c>
      <c r="L79" s="46"/>
    </row>
    <row r="80" spans="1:12" s="3" customFormat="1">
      <c r="A80" s="6" t="s">
        <v>642</v>
      </c>
      <c r="B80" s="7" t="s">
        <v>1098</v>
      </c>
      <c r="C80" s="333" t="s">
        <v>3818</v>
      </c>
      <c r="D80" s="9" t="s">
        <v>663</v>
      </c>
      <c r="E80" s="266" t="s">
        <v>385</v>
      </c>
      <c r="F80" s="46"/>
      <c r="G80" s="26" t="s">
        <v>642</v>
      </c>
      <c r="H80" s="7" t="s">
        <v>669</v>
      </c>
      <c r="I80" s="333" t="s">
        <v>4089</v>
      </c>
      <c r="J80" s="9" t="s">
        <v>883</v>
      </c>
      <c r="K80" s="270" t="s">
        <v>4090</v>
      </c>
      <c r="L80" s="46"/>
    </row>
    <row r="81" spans="1:12" s="3" customFormat="1">
      <c r="A81" s="6" t="s">
        <v>643</v>
      </c>
      <c r="B81" s="7" t="s">
        <v>3466</v>
      </c>
      <c r="C81" s="333" t="s">
        <v>1251</v>
      </c>
      <c r="D81" s="9" t="s">
        <v>2473</v>
      </c>
      <c r="E81" s="266" t="s">
        <v>94</v>
      </c>
      <c r="F81" s="46"/>
      <c r="G81" s="26" t="s">
        <v>643</v>
      </c>
      <c r="H81" s="7" t="s">
        <v>192</v>
      </c>
      <c r="I81" s="333" t="s">
        <v>3635</v>
      </c>
      <c r="J81" s="9" t="s">
        <v>931</v>
      </c>
      <c r="K81" s="270" t="s">
        <v>385</v>
      </c>
      <c r="L81" s="46"/>
    </row>
    <row r="82" spans="1:12" s="3" customFormat="1">
      <c r="A82" s="6" t="s">
        <v>644</v>
      </c>
      <c r="B82" s="7" t="s">
        <v>755</v>
      </c>
      <c r="C82" s="333" t="s">
        <v>3459</v>
      </c>
      <c r="D82" s="9" t="s">
        <v>2473</v>
      </c>
      <c r="E82" s="266" t="s">
        <v>95</v>
      </c>
      <c r="F82" s="46"/>
      <c r="G82" s="26" t="s">
        <v>644</v>
      </c>
      <c r="H82" s="7" t="s">
        <v>798</v>
      </c>
      <c r="I82" s="333" t="s">
        <v>1437</v>
      </c>
      <c r="J82" s="9" t="s">
        <v>753</v>
      </c>
      <c r="K82" s="270" t="s">
        <v>3854</v>
      </c>
      <c r="L82" s="46"/>
    </row>
    <row r="83" spans="1:12" s="3" customFormat="1">
      <c r="A83" s="6" t="s">
        <v>645</v>
      </c>
      <c r="B83" s="7" t="s">
        <v>3494</v>
      </c>
      <c r="C83" s="333" t="s">
        <v>4110</v>
      </c>
      <c r="D83" s="9" t="s">
        <v>883</v>
      </c>
      <c r="E83" s="266" t="s">
        <v>387</v>
      </c>
      <c r="F83" s="46"/>
      <c r="G83" s="26" t="s">
        <v>645</v>
      </c>
      <c r="H83" s="7" t="s">
        <v>793</v>
      </c>
      <c r="I83" s="333" t="s">
        <v>794</v>
      </c>
      <c r="J83" s="9" t="s">
        <v>631</v>
      </c>
      <c r="K83" s="270" t="s">
        <v>94</v>
      </c>
      <c r="L83" s="46"/>
    </row>
    <row r="84" spans="1:12" s="3" customFormat="1">
      <c r="A84" s="6" t="s">
        <v>648</v>
      </c>
      <c r="B84" s="7" t="s">
        <v>689</v>
      </c>
      <c r="C84" s="333" t="s">
        <v>4111</v>
      </c>
      <c r="D84" s="9" t="s">
        <v>2473</v>
      </c>
      <c r="E84" s="266" t="s">
        <v>4112</v>
      </c>
      <c r="F84" s="46"/>
      <c r="G84" s="26" t="s">
        <v>648</v>
      </c>
      <c r="H84" s="7" t="s">
        <v>1422</v>
      </c>
      <c r="I84" s="333" t="s">
        <v>852</v>
      </c>
      <c r="J84" s="9" t="s">
        <v>663</v>
      </c>
      <c r="K84" s="270" t="s">
        <v>2359</v>
      </c>
      <c r="L84" s="46"/>
    </row>
    <row r="85" spans="1:12" s="3" customFormat="1">
      <c r="A85" s="6" t="s">
        <v>649</v>
      </c>
      <c r="B85" s="7" t="s">
        <v>755</v>
      </c>
      <c r="C85" s="333" t="s">
        <v>4113</v>
      </c>
      <c r="D85" s="9" t="s">
        <v>883</v>
      </c>
      <c r="E85" s="266" t="s">
        <v>3061</v>
      </c>
      <c r="F85" s="46"/>
      <c r="G85" s="26" t="s">
        <v>649</v>
      </c>
      <c r="H85" s="7" t="s">
        <v>1346</v>
      </c>
      <c r="I85" s="333" t="s">
        <v>795</v>
      </c>
      <c r="J85" s="9" t="s">
        <v>671</v>
      </c>
      <c r="K85" s="270" t="s">
        <v>387</v>
      </c>
      <c r="L85" s="46"/>
    </row>
    <row r="86" spans="1:12" s="3" customFormat="1">
      <c r="A86" s="6" t="s">
        <v>650</v>
      </c>
      <c r="B86" s="7" t="s">
        <v>2326</v>
      </c>
      <c r="C86" s="333" t="s">
        <v>4114</v>
      </c>
      <c r="D86" s="9" t="s">
        <v>753</v>
      </c>
      <c r="E86" s="266" t="s">
        <v>352</v>
      </c>
      <c r="F86" s="46"/>
      <c r="G86" s="26" t="s">
        <v>650</v>
      </c>
      <c r="H86" s="7" t="s">
        <v>984</v>
      </c>
      <c r="I86" s="333" t="s">
        <v>803</v>
      </c>
      <c r="J86" s="9" t="s">
        <v>663</v>
      </c>
      <c r="K86" s="270" t="s">
        <v>4091</v>
      </c>
      <c r="L86" s="46"/>
    </row>
    <row r="87" spans="1:12" s="3" customFormat="1">
      <c r="A87" s="6" t="s">
        <v>651</v>
      </c>
      <c r="B87" s="7" t="s">
        <v>3473</v>
      </c>
      <c r="C87" s="333" t="s">
        <v>3817</v>
      </c>
      <c r="D87" s="9" t="s">
        <v>753</v>
      </c>
      <c r="E87" s="266" t="s">
        <v>3076</v>
      </c>
      <c r="F87" s="46"/>
      <c r="G87" s="26" t="s">
        <v>651</v>
      </c>
      <c r="H87" s="7" t="s">
        <v>793</v>
      </c>
      <c r="I87" s="333" t="s">
        <v>852</v>
      </c>
      <c r="J87" s="9" t="s">
        <v>663</v>
      </c>
      <c r="K87" s="270" t="s">
        <v>352</v>
      </c>
      <c r="L87" s="46"/>
    </row>
    <row r="88" spans="1:12" s="3" customFormat="1">
      <c r="A88" s="6" t="s">
        <v>652</v>
      </c>
      <c r="B88" s="7" t="s">
        <v>3811</v>
      </c>
      <c r="C88" s="333" t="s">
        <v>3812</v>
      </c>
      <c r="D88" s="9" t="s">
        <v>753</v>
      </c>
      <c r="E88" s="266" t="s">
        <v>2361</v>
      </c>
      <c r="F88" s="46"/>
      <c r="G88" s="26" t="s">
        <v>652</v>
      </c>
      <c r="H88" s="7" t="s">
        <v>1428</v>
      </c>
      <c r="I88" s="333" t="s">
        <v>2507</v>
      </c>
      <c r="J88" s="9" t="s">
        <v>753</v>
      </c>
      <c r="K88" s="270" t="s">
        <v>354</v>
      </c>
      <c r="L88" s="46"/>
    </row>
    <row r="89" spans="1:12" s="3" customFormat="1">
      <c r="A89" s="6" t="s">
        <v>653</v>
      </c>
      <c r="B89" s="7" t="s">
        <v>4115</v>
      </c>
      <c r="C89" s="333" t="s">
        <v>4116</v>
      </c>
      <c r="D89" s="9" t="s">
        <v>883</v>
      </c>
      <c r="E89" s="266" t="s">
        <v>354</v>
      </c>
      <c r="F89" s="46"/>
      <c r="G89" s="26" t="s">
        <v>653</v>
      </c>
      <c r="H89" s="7" t="s">
        <v>1738</v>
      </c>
      <c r="I89" s="333" t="s">
        <v>3477</v>
      </c>
      <c r="J89" s="9" t="s">
        <v>2473</v>
      </c>
      <c r="K89" s="270" t="s">
        <v>2391</v>
      </c>
      <c r="L89" s="46"/>
    </row>
    <row r="90" spans="1:12" s="3" customFormat="1">
      <c r="A90" s="6" t="s">
        <v>901</v>
      </c>
      <c r="B90" s="7" t="s">
        <v>975</v>
      </c>
      <c r="C90" s="333" t="s">
        <v>4117</v>
      </c>
      <c r="D90" s="9" t="s">
        <v>753</v>
      </c>
      <c r="E90" s="266" t="s">
        <v>98</v>
      </c>
      <c r="F90" s="46"/>
      <c r="G90" s="26" t="s">
        <v>901</v>
      </c>
      <c r="H90" s="7" t="s">
        <v>669</v>
      </c>
      <c r="I90" s="333" t="s">
        <v>4092</v>
      </c>
      <c r="J90" s="9" t="s">
        <v>631</v>
      </c>
      <c r="K90" s="270" t="s">
        <v>4093</v>
      </c>
      <c r="L90" s="46"/>
    </row>
    <row r="91" spans="1:12" s="3" customFormat="1">
      <c r="A91" s="6" t="s">
        <v>902</v>
      </c>
      <c r="B91" s="7" t="s">
        <v>830</v>
      </c>
      <c r="C91" s="333" t="s">
        <v>965</v>
      </c>
      <c r="D91" s="9" t="s">
        <v>631</v>
      </c>
      <c r="E91" s="266" t="s">
        <v>2391</v>
      </c>
      <c r="F91" s="46"/>
      <c r="G91" s="26" t="s">
        <v>902</v>
      </c>
      <c r="H91" s="7" t="s">
        <v>710</v>
      </c>
      <c r="I91" s="333" t="s">
        <v>4059</v>
      </c>
      <c r="J91" s="9" t="s">
        <v>753</v>
      </c>
      <c r="K91" s="270" t="s">
        <v>42</v>
      </c>
      <c r="L91" s="46"/>
    </row>
    <row r="92" spans="1:12" s="3" customFormat="1">
      <c r="A92" s="6" t="s">
        <v>903</v>
      </c>
      <c r="B92" s="7" t="s">
        <v>923</v>
      </c>
      <c r="C92" s="333" t="s">
        <v>4118</v>
      </c>
      <c r="D92" s="9" t="s">
        <v>671</v>
      </c>
      <c r="E92" s="266" t="s">
        <v>42</v>
      </c>
      <c r="F92" s="46"/>
      <c r="G92" s="26" t="s">
        <v>903</v>
      </c>
      <c r="H92" s="7" t="s">
        <v>710</v>
      </c>
      <c r="I92" s="333" t="s">
        <v>476</v>
      </c>
      <c r="J92" s="9" t="s">
        <v>4336</v>
      </c>
      <c r="K92" s="270" t="s">
        <v>369</v>
      </c>
      <c r="L92" s="46"/>
    </row>
    <row r="93" spans="1:12" s="3" customFormat="1">
      <c r="A93" s="6" t="s">
        <v>904</v>
      </c>
      <c r="B93" s="7" t="s">
        <v>755</v>
      </c>
      <c r="C93" s="333" t="s">
        <v>2623</v>
      </c>
      <c r="D93" s="9" t="s">
        <v>753</v>
      </c>
      <c r="E93" s="266" t="s">
        <v>355</v>
      </c>
      <c r="F93" s="46"/>
      <c r="G93" s="26" t="s">
        <v>904</v>
      </c>
      <c r="H93" s="7" t="s">
        <v>4094</v>
      </c>
      <c r="I93" s="333" t="s">
        <v>4095</v>
      </c>
      <c r="J93" s="9" t="s">
        <v>679</v>
      </c>
      <c r="K93" s="270" t="s">
        <v>3498</v>
      </c>
      <c r="L93" s="46"/>
    </row>
    <row r="94" spans="1:12" s="3" customFormat="1">
      <c r="A94" s="6" t="s">
        <v>905</v>
      </c>
      <c r="B94" s="7" t="s">
        <v>349</v>
      </c>
      <c r="C94" s="333" t="s">
        <v>3819</v>
      </c>
      <c r="D94" s="9" t="s">
        <v>671</v>
      </c>
      <c r="E94" s="266" t="s">
        <v>4119</v>
      </c>
      <c r="F94" s="46"/>
      <c r="G94" s="26" t="s">
        <v>905</v>
      </c>
      <c r="H94" s="7" t="s">
        <v>798</v>
      </c>
      <c r="I94" s="333" t="s">
        <v>3527</v>
      </c>
      <c r="J94" s="9" t="s">
        <v>663</v>
      </c>
      <c r="K94" s="270" t="s">
        <v>4096</v>
      </c>
      <c r="L94" s="46"/>
    </row>
    <row r="95" spans="1:12" s="3" customFormat="1">
      <c r="A95" s="6" t="s">
        <v>1126</v>
      </c>
      <c r="B95" s="7" t="s">
        <v>1319</v>
      </c>
      <c r="C95" s="333" t="s">
        <v>4120</v>
      </c>
      <c r="D95" s="9" t="s">
        <v>883</v>
      </c>
      <c r="E95" s="266" t="s">
        <v>369</v>
      </c>
      <c r="F95" s="46"/>
      <c r="G95" s="26" t="s">
        <v>1126</v>
      </c>
      <c r="H95" s="7" t="s">
        <v>785</v>
      </c>
      <c r="I95" s="333" t="s">
        <v>2855</v>
      </c>
      <c r="J95" s="9" t="s">
        <v>663</v>
      </c>
      <c r="K95" s="270" t="s">
        <v>44</v>
      </c>
      <c r="L95" s="46"/>
    </row>
    <row r="96" spans="1:12" s="3" customFormat="1">
      <c r="A96" s="6" t="s">
        <v>1127</v>
      </c>
      <c r="B96" s="7" t="s">
        <v>927</v>
      </c>
      <c r="C96" s="333" t="s">
        <v>4121</v>
      </c>
      <c r="D96" s="9" t="s">
        <v>4336</v>
      </c>
      <c r="E96" s="266" t="s">
        <v>44</v>
      </c>
      <c r="F96" s="46"/>
      <c r="G96" s="26" t="s">
        <v>1127</v>
      </c>
      <c r="H96" s="7" t="s">
        <v>2637</v>
      </c>
      <c r="I96" s="333" t="s">
        <v>797</v>
      </c>
      <c r="J96" s="9" t="s">
        <v>671</v>
      </c>
      <c r="K96" s="270" t="s">
        <v>2395</v>
      </c>
      <c r="L96" s="46"/>
    </row>
    <row r="97" spans="1:12" s="3" customFormat="1">
      <c r="A97" s="6" t="s">
        <v>1128</v>
      </c>
      <c r="B97" s="7" t="s">
        <v>2646</v>
      </c>
      <c r="C97" s="333" t="s">
        <v>4337</v>
      </c>
      <c r="D97" s="9" t="s">
        <v>679</v>
      </c>
      <c r="E97" s="266" t="s">
        <v>46</v>
      </c>
      <c r="F97" s="46"/>
      <c r="G97" s="26" t="s">
        <v>1128</v>
      </c>
      <c r="H97" s="7" t="s">
        <v>1117</v>
      </c>
      <c r="I97" s="333" t="s">
        <v>1227</v>
      </c>
      <c r="J97" s="9" t="s">
        <v>659</v>
      </c>
      <c r="K97" s="270" t="s">
        <v>46</v>
      </c>
      <c r="L97" s="46"/>
    </row>
    <row r="98" spans="1:12" s="3" customFormat="1">
      <c r="A98" s="6" t="s">
        <v>1129</v>
      </c>
      <c r="B98" s="7" t="s">
        <v>698</v>
      </c>
      <c r="C98" s="333" t="s">
        <v>4122</v>
      </c>
      <c r="D98" s="9" t="s">
        <v>753</v>
      </c>
      <c r="E98" s="266" t="s">
        <v>372</v>
      </c>
      <c r="F98" s="46"/>
      <c r="G98" s="26" t="s">
        <v>1129</v>
      </c>
      <c r="H98" s="7" t="s">
        <v>844</v>
      </c>
      <c r="I98" s="333" t="s">
        <v>811</v>
      </c>
      <c r="J98" s="9" t="s">
        <v>679</v>
      </c>
      <c r="K98" s="270" t="s">
        <v>372</v>
      </c>
      <c r="L98" s="46"/>
    </row>
    <row r="99" spans="1:12" s="3" customFormat="1">
      <c r="A99" s="6" t="s">
        <v>1130</v>
      </c>
      <c r="B99" s="7" t="s">
        <v>2644</v>
      </c>
      <c r="C99" s="333" t="s">
        <v>356</v>
      </c>
      <c r="D99" s="9" t="s">
        <v>631</v>
      </c>
      <c r="E99" s="266" t="s">
        <v>48</v>
      </c>
      <c r="F99" s="46"/>
      <c r="G99" s="26" t="s">
        <v>1130</v>
      </c>
      <c r="H99" s="7" t="s">
        <v>3370</v>
      </c>
      <c r="I99" s="333" t="s">
        <v>4097</v>
      </c>
      <c r="J99" s="9" t="s">
        <v>2473</v>
      </c>
      <c r="K99" s="270" t="s">
        <v>2338</v>
      </c>
      <c r="L99" s="46"/>
    </row>
    <row r="100" spans="1:12" s="3" customFormat="1">
      <c r="A100" s="6" t="s">
        <v>1131</v>
      </c>
      <c r="B100" s="7" t="s">
        <v>833</v>
      </c>
      <c r="C100" s="333" t="s">
        <v>1219</v>
      </c>
      <c r="D100" s="9" t="s">
        <v>663</v>
      </c>
      <c r="E100" s="266" t="s">
        <v>361</v>
      </c>
      <c r="F100" s="46"/>
      <c r="G100" s="26" t="s">
        <v>1131</v>
      </c>
      <c r="H100" s="7" t="s">
        <v>710</v>
      </c>
      <c r="I100" s="333" t="s">
        <v>4098</v>
      </c>
      <c r="J100" s="9" t="s">
        <v>631</v>
      </c>
      <c r="K100" s="270" t="s">
        <v>2397</v>
      </c>
      <c r="L100" s="46"/>
    </row>
    <row r="101" spans="1:12" s="3" customFormat="1">
      <c r="A101" s="6" t="s">
        <v>1132</v>
      </c>
      <c r="B101" s="7" t="s">
        <v>2646</v>
      </c>
      <c r="C101" s="333" t="s">
        <v>3467</v>
      </c>
      <c r="D101" s="9" t="s">
        <v>631</v>
      </c>
      <c r="E101" s="266" t="s">
        <v>2366</v>
      </c>
      <c r="F101" s="46"/>
      <c r="G101" s="26" t="s">
        <v>1132</v>
      </c>
      <c r="H101" s="7" t="s">
        <v>710</v>
      </c>
      <c r="I101" s="333" t="s">
        <v>4099</v>
      </c>
      <c r="J101" s="9" t="s">
        <v>753</v>
      </c>
      <c r="K101" s="270" t="s">
        <v>359</v>
      </c>
      <c r="L101" s="46"/>
    </row>
    <row r="102" spans="1:12" s="3" customFormat="1">
      <c r="A102" s="6" t="s">
        <v>1133</v>
      </c>
      <c r="B102" s="7" t="s">
        <v>923</v>
      </c>
      <c r="C102" s="8" t="s">
        <v>4123</v>
      </c>
      <c r="D102" s="9" t="s">
        <v>753</v>
      </c>
      <c r="E102" s="266" t="s">
        <v>2366</v>
      </c>
      <c r="F102" s="46"/>
      <c r="G102" s="26" t="s">
        <v>1133</v>
      </c>
      <c r="H102" s="7" t="s">
        <v>798</v>
      </c>
      <c r="I102" s="333" t="s">
        <v>4100</v>
      </c>
      <c r="J102" s="9" t="s">
        <v>730</v>
      </c>
      <c r="K102" s="270" t="s">
        <v>4101</v>
      </c>
      <c r="L102" s="46"/>
    </row>
    <row r="103" spans="1:12" s="3" customFormat="1">
      <c r="A103" s="6" t="s">
        <v>1134</v>
      </c>
      <c r="B103" s="7" t="s">
        <v>975</v>
      </c>
      <c r="C103" s="8" t="s">
        <v>4124</v>
      </c>
      <c r="D103" s="9" t="s">
        <v>753</v>
      </c>
      <c r="E103" s="266" t="s">
        <v>362</v>
      </c>
      <c r="F103" s="46"/>
      <c r="G103" s="26" t="s">
        <v>1134</v>
      </c>
      <c r="H103" s="7" t="s">
        <v>192</v>
      </c>
      <c r="I103" s="333" t="s">
        <v>1303</v>
      </c>
      <c r="J103" s="9" t="s">
        <v>631</v>
      </c>
      <c r="K103" s="270" t="s">
        <v>373</v>
      </c>
      <c r="L103" s="46"/>
    </row>
    <row r="104" spans="1:12" s="3" customFormat="1">
      <c r="A104" s="6" t="s">
        <v>1135</v>
      </c>
      <c r="B104" s="7" t="s">
        <v>4125</v>
      </c>
      <c r="C104" s="8" t="s">
        <v>4338</v>
      </c>
      <c r="D104" s="9" t="s">
        <v>631</v>
      </c>
      <c r="E104" s="266" t="s">
        <v>399</v>
      </c>
      <c r="F104" s="46"/>
      <c r="G104" s="26" t="s">
        <v>1135</v>
      </c>
      <c r="H104" s="7" t="s">
        <v>701</v>
      </c>
      <c r="I104" s="333" t="s">
        <v>3479</v>
      </c>
      <c r="J104" s="9" t="s">
        <v>631</v>
      </c>
      <c r="K104" s="270" t="s">
        <v>48</v>
      </c>
      <c r="L104" s="46"/>
    </row>
    <row r="105" spans="1:12" s="3" customFormat="1">
      <c r="A105" s="6" t="s">
        <v>1136</v>
      </c>
      <c r="B105" s="7" t="s">
        <v>3034</v>
      </c>
      <c r="C105" s="8" t="s">
        <v>3035</v>
      </c>
      <c r="D105" s="9" t="s">
        <v>631</v>
      </c>
      <c r="E105" s="266" t="s">
        <v>364</v>
      </c>
      <c r="F105" s="46"/>
      <c r="G105" s="26" t="s">
        <v>1136</v>
      </c>
      <c r="H105" s="7" t="s">
        <v>1123</v>
      </c>
      <c r="I105" s="333" t="s">
        <v>4102</v>
      </c>
      <c r="J105" s="9" t="s">
        <v>883</v>
      </c>
      <c r="K105" s="270" t="s">
        <v>4103</v>
      </c>
      <c r="L105" s="46"/>
    </row>
    <row r="106" spans="1:12" s="3" customFormat="1">
      <c r="A106" s="6" t="s">
        <v>1550</v>
      </c>
      <c r="B106" s="7" t="s">
        <v>1104</v>
      </c>
      <c r="C106" s="8" t="s">
        <v>3470</v>
      </c>
      <c r="D106" s="9" t="s">
        <v>935</v>
      </c>
      <c r="E106" s="226" t="s">
        <v>54</v>
      </c>
      <c r="F106" s="46"/>
      <c r="G106" s="26" t="s">
        <v>1550</v>
      </c>
      <c r="H106" s="7" t="s">
        <v>708</v>
      </c>
      <c r="I106" s="333" t="s">
        <v>4104</v>
      </c>
      <c r="J106" s="9" t="s">
        <v>883</v>
      </c>
      <c r="K106" s="237" t="s">
        <v>2366</v>
      </c>
      <c r="L106" s="46"/>
    </row>
    <row r="107" spans="1:12" s="3" customFormat="1" ht="12.75" thickBot="1">
      <c r="A107" s="6"/>
      <c r="B107" s="7"/>
      <c r="C107" s="8"/>
      <c r="D107" s="9"/>
      <c r="E107" s="226"/>
      <c r="F107" s="46"/>
      <c r="G107" s="26" t="s">
        <v>1551</v>
      </c>
      <c r="H107" s="7" t="s">
        <v>710</v>
      </c>
      <c r="I107" s="333" t="s">
        <v>4105</v>
      </c>
      <c r="J107" s="9" t="s">
        <v>631</v>
      </c>
      <c r="K107" s="237" t="s">
        <v>364</v>
      </c>
      <c r="L107" s="46"/>
    </row>
    <row r="108" spans="1:12" s="3" customFormat="1" ht="12.75" hidden="1" thickBot="1">
      <c r="A108" s="6"/>
      <c r="B108" s="7"/>
      <c r="C108" s="8"/>
      <c r="D108" s="9"/>
      <c r="E108" s="226"/>
      <c r="F108" s="46"/>
      <c r="G108" s="26"/>
      <c r="H108" s="7"/>
      <c r="I108" s="333"/>
      <c r="J108" s="9"/>
      <c r="K108" s="237"/>
      <c r="L108" s="46"/>
    </row>
    <row r="109" spans="1:12" s="3" customFormat="1" ht="12.75" hidden="1" thickBot="1">
      <c r="A109" s="19"/>
      <c r="B109" s="10"/>
      <c r="C109" s="189"/>
      <c r="D109" s="11"/>
      <c r="E109" s="227"/>
      <c r="F109" s="46"/>
      <c r="G109" s="240"/>
      <c r="H109" s="52"/>
      <c r="I109" s="52"/>
      <c r="J109" s="54"/>
      <c r="K109" s="239"/>
      <c r="L109" s="46"/>
    </row>
    <row r="110" spans="1:12" s="3" customFormat="1" ht="12.75" thickTop="1">
      <c r="A110" s="47"/>
      <c r="B110" s="47"/>
      <c r="C110" s="47"/>
      <c r="D110" s="47"/>
      <c r="E110" s="47"/>
      <c r="F110" s="215"/>
      <c r="G110" s="48"/>
      <c r="H110" s="48"/>
      <c r="I110" s="48"/>
      <c r="J110" s="48"/>
      <c r="K110" s="48"/>
      <c r="L110" s="215"/>
    </row>
    <row r="111" spans="1:12" ht="21" thickBot="1">
      <c r="A111" s="893" t="s">
        <v>769</v>
      </c>
      <c r="B111" s="893"/>
      <c r="C111" s="35"/>
      <c r="D111" s="794" t="s">
        <v>627</v>
      </c>
      <c r="E111" s="902" t="s">
        <v>1648</v>
      </c>
      <c r="F111" s="902"/>
      <c r="G111" s="902"/>
      <c r="H111" s="902"/>
      <c r="I111" s="35"/>
      <c r="J111" s="893" t="s">
        <v>627</v>
      </c>
      <c r="K111" s="893"/>
      <c r="L111" s="35"/>
    </row>
    <row r="112" spans="1:12" ht="13.5" thickTop="1" thickBot="1">
      <c r="A112" s="894" t="s">
        <v>623</v>
      </c>
      <c r="B112" s="895"/>
      <c r="C112" s="43"/>
      <c r="D112" s="44"/>
      <c r="E112" s="44"/>
      <c r="F112" s="35"/>
      <c r="G112" s="898" t="s">
        <v>654</v>
      </c>
      <c r="H112" s="899"/>
      <c r="I112" s="45"/>
      <c r="J112" s="45"/>
      <c r="K112" s="45"/>
      <c r="L112" s="35"/>
    </row>
    <row r="113" spans="1:12" s="3" customFormat="1" ht="16.5" thickTop="1" thickBot="1">
      <c r="A113" s="896"/>
      <c r="B113" s="897"/>
      <c r="C113" s="14"/>
      <c r="D113" s="12" t="s">
        <v>647</v>
      </c>
      <c r="E113" s="13">
        <f>COUNTA(C115:C180)</f>
        <v>56</v>
      </c>
      <c r="F113" s="46"/>
      <c r="G113" s="900"/>
      <c r="H113" s="901"/>
      <c r="I113" s="32"/>
      <c r="J113" s="33" t="s">
        <v>647</v>
      </c>
      <c r="K113" s="34">
        <f>COUNTA(I115:I180)</f>
        <v>42</v>
      </c>
      <c r="L113" s="46"/>
    </row>
    <row r="114" spans="1:12" s="3" customFormat="1">
      <c r="A114" s="15" t="s">
        <v>628</v>
      </c>
      <c r="B114" s="16" t="s">
        <v>624</v>
      </c>
      <c r="C114" s="4" t="s">
        <v>625</v>
      </c>
      <c r="D114" s="4" t="s">
        <v>626</v>
      </c>
      <c r="E114" s="5" t="s">
        <v>646</v>
      </c>
      <c r="F114" s="46"/>
      <c r="G114" s="24" t="s">
        <v>628</v>
      </c>
      <c r="H114" s="23" t="s">
        <v>624</v>
      </c>
      <c r="I114" s="4" t="s">
        <v>625</v>
      </c>
      <c r="J114" s="4" t="s">
        <v>626</v>
      </c>
      <c r="K114" s="25" t="s">
        <v>646</v>
      </c>
      <c r="L114" s="46"/>
    </row>
    <row r="115" spans="1:12" s="3" customFormat="1">
      <c r="A115" s="82" t="s">
        <v>632</v>
      </c>
      <c r="B115" s="83" t="s">
        <v>1407</v>
      </c>
      <c r="C115" s="84" t="s">
        <v>4126</v>
      </c>
      <c r="D115" s="85" t="s">
        <v>883</v>
      </c>
      <c r="E115" s="263" t="s">
        <v>3074</v>
      </c>
      <c r="F115" s="46"/>
      <c r="G115" s="100" t="s">
        <v>632</v>
      </c>
      <c r="H115" s="83" t="s">
        <v>1116</v>
      </c>
      <c r="I115" s="84" t="s">
        <v>2641</v>
      </c>
      <c r="J115" s="85" t="s">
        <v>631</v>
      </c>
      <c r="K115" s="267" t="s">
        <v>2306</v>
      </c>
      <c r="L115" s="46"/>
    </row>
    <row r="116" spans="1:12" s="3" customFormat="1">
      <c r="A116" s="87" t="s">
        <v>633</v>
      </c>
      <c r="B116" s="88" t="s">
        <v>923</v>
      </c>
      <c r="C116" s="89" t="s">
        <v>3482</v>
      </c>
      <c r="D116" s="90" t="s">
        <v>753</v>
      </c>
      <c r="E116" s="264" t="s">
        <v>376</v>
      </c>
      <c r="F116" s="46"/>
      <c r="G116" s="102" t="s">
        <v>633</v>
      </c>
      <c r="H116" s="88" t="s">
        <v>669</v>
      </c>
      <c r="I116" s="89" t="s">
        <v>1173</v>
      </c>
      <c r="J116" s="90" t="s">
        <v>931</v>
      </c>
      <c r="K116" s="268" t="s">
        <v>3074</v>
      </c>
      <c r="L116" s="46"/>
    </row>
    <row r="117" spans="1:12" s="3" customFormat="1">
      <c r="A117" s="92" t="s">
        <v>634</v>
      </c>
      <c r="B117" s="93" t="s">
        <v>2323</v>
      </c>
      <c r="C117" s="94" t="s">
        <v>4127</v>
      </c>
      <c r="D117" s="95" t="s">
        <v>753</v>
      </c>
      <c r="E117" s="265" t="s">
        <v>2068</v>
      </c>
      <c r="F117" s="46"/>
      <c r="G117" s="104" t="s">
        <v>634</v>
      </c>
      <c r="H117" s="93" t="s">
        <v>1079</v>
      </c>
      <c r="I117" s="94" t="s">
        <v>3481</v>
      </c>
      <c r="J117" s="95" t="s">
        <v>663</v>
      </c>
      <c r="K117" s="269" t="s">
        <v>376</v>
      </c>
      <c r="L117" s="46"/>
    </row>
    <row r="118" spans="1:12" s="3" customFormat="1">
      <c r="A118" s="6" t="s">
        <v>635</v>
      </c>
      <c r="B118" s="7" t="s">
        <v>1098</v>
      </c>
      <c r="C118" s="333" t="s">
        <v>4128</v>
      </c>
      <c r="D118" s="9" t="s">
        <v>4336</v>
      </c>
      <c r="E118" s="266" t="s">
        <v>379</v>
      </c>
      <c r="F118" s="46"/>
      <c r="G118" s="26" t="s">
        <v>635</v>
      </c>
      <c r="H118" s="7" t="s">
        <v>710</v>
      </c>
      <c r="I118" s="8" t="s">
        <v>1020</v>
      </c>
      <c r="J118" s="9" t="s">
        <v>931</v>
      </c>
      <c r="K118" s="270" t="s">
        <v>2318</v>
      </c>
      <c r="L118" s="46"/>
    </row>
    <row r="119" spans="1:12" s="3" customFormat="1">
      <c r="A119" s="6" t="s">
        <v>636</v>
      </c>
      <c r="B119" s="7" t="s">
        <v>4129</v>
      </c>
      <c r="C119" s="333" t="s">
        <v>4130</v>
      </c>
      <c r="D119" s="9" t="s">
        <v>663</v>
      </c>
      <c r="E119" s="266" t="s">
        <v>4131</v>
      </c>
      <c r="F119" s="46"/>
      <c r="G119" s="26" t="s">
        <v>636</v>
      </c>
      <c r="H119" s="7" t="s">
        <v>1116</v>
      </c>
      <c r="I119" s="8" t="s">
        <v>3820</v>
      </c>
      <c r="J119" s="9" t="s">
        <v>663</v>
      </c>
      <c r="K119" s="270" t="s">
        <v>2068</v>
      </c>
      <c r="L119" s="46"/>
    </row>
    <row r="120" spans="1:12" s="3" customFormat="1">
      <c r="A120" s="6" t="s">
        <v>637</v>
      </c>
      <c r="B120" s="7" t="s">
        <v>629</v>
      </c>
      <c r="C120" s="333" t="s">
        <v>1203</v>
      </c>
      <c r="D120" s="9" t="s">
        <v>663</v>
      </c>
      <c r="E120" s="266" t="s">
        <v>59</v>
      </c>
      <c r="F120" s="46"/>
      <c r="G120" s="26" t="s">
        <v>637</v>
      </c>
      <c r="H120" s="7" t="s">
        <v>798</v>
      </c>
      <c r="I120" s="8" t="s">
        <v>4166</v>
      </c>
      <c r="J120" s="9" t="s">
        <v>679</v>
      </c>
      <c r="K120" s="270" t="s">
        <v>378</v>
      </c>
      <c r="L120" s="46"/>
    </row>
    <row r="121" spans="1:12" s="3" customFormat="1">
      <c r="A121" s="6" t="s">
        <v>638</v>
      </c>
      <c r="B121" s="7" t="s">
        <v>3034</v>
      </c>
      <c r="C121" s="333" t="s">
        <v>43</v>
      </c>
      <c r="D121" s="9" t="s">
        <v>2473</v>
      </c>
      <c r="E121" s="266" t="s">
        <v>4132</v>
      </c>
      <c r="F121" s="46"/>
      <c r="G121" s="26" t="s">
        <v>638</v>
      </c>
      <c r="H121" s="7" t="s">
        <v>1771</v>
      </c>
      <c r="I121" s="8" t="s">
        <v>4167</v>
      </c>
      <c r="J121" s="9" t="s">
        <v>932</v>
      </c>
      <c r="K121" s="270" t="s">
        <v>379</v>
      </c>
      <c r="L121" s="46"/>
    </row>
    <row r="122" spans="1:12" s="3" customFormat="1">
      <c r="A122" s="6" t="s">
        <v>639</v>
      </c>
      <c r="B122" s="7" t="s">
        <v>1161</v>
      </c>
      <c r="C122" s="333" t="s">
        <v>3629</v>
      </c>
      <c r="D122" s="9" t="s">
        <v>753</v>
      </c>
      <c r="E122" s="266" t="s">
        <v>4133</v>
      </c>
      <c r="F122" s="46"/>
      <c r="G122" s="26" t="s">
        <v>639</v>
      </c>
      <c r="H122" s="7" t="s">
        <v>1241</v>
      </c>
      <c r="I122" s="8" t="s">
        <v>1036</v>
      </c>
      <c r="J122" s="9" t="s">
        <v>932</v>
      </c>
      <c r="K122" s="270" t="s">
        <v>4168</v>
      </c>
      <c r="L122" s="46"/>
    </row>
    <row r="123" spans="1:12" s="3" customFormat="1">
      <c r="A123" s="6" t="s">
        <v>640</v>
      </c>
      <c r="B123" s="7" t="s">
        <v>3806</v>
      </c>
      <c r="C123" s="333" t="s">
        <v>807</v>
      </c>
      <c r="D123" s="9" t="s">
        <v>663</v>
      </c>
      <c r="E123" s="266" t="s">
        <v>380</v>
      </c>
      <c r="F123" s="46"/>
      <c r="G123" s="26" t="s">
        <v>640</v>
      </c>
      <c r="H123" s="7" t="s">
        <v>4354</v>
      </c>
      <c r="I123" s="8" t="s">
        <v>672</v>
      </c>
      <c r="J123" s="9" t="s">
        <v>663</v>
      </c>
      <c r="K123" s="270" t="s">
        <v>2648</v>
      </c>
      <c r="L123" s="46"/>
    </row>
    <row r="124" spans="1:12" s="3" customFormat="1">
      <c r="A124" s="6" t="s">
        <v>641</v>
      </c>
      <c r="B124" s="7" t="s">
        <v>1315</v>
      </c>
      <c r="C124" s="333" t="s">
        <v>4134</v>
      </c>
      <c r="D124" s="9" t="s">
        <v>4336</v>
      </c>
      <c r="E124" s="266" t="s">
        <v>4086</v>
      </c>
      <c r="F124" s="46"/>
      <c r="G124" s="26" t="s">
        <v>641</v>
      </c>
      <c r="H124" s="7" t="s">
        <v>2959</v>
      </c>
      <c r="I124" s="8" t="s">
        <v>3496</v>
      </c>
      <c r="J124" s="9" t="s">
        <v>753</v>
      </c>
      <c r="K124" s="270" t="s">
        <v>4169</v>
      </c>
      <c r="L124" s="46"/>
    </row>
    <row r="125" spans="1:12" s="3" customFormat="1">
      <c r="A125" s="6" t="s">
        <v>642</v>
      </c>
      <c r="B125" s="7" t="s">
        <v>657</v>
      </c>
      <c r="C125" s="333" t="s">
        <v>4135</v>
      </c>
      <c r="D125" s="9" t="s">
        <v>753</v>
      </c>
      <c r="E125" s="266" t="s">
        <v>38</v>
      </c>
      <c r="F125" s="46"/>
      <c r="G125" s="26" t="s">
        <v>642</v>
      </c>
      <c r="H125" s="7" t="s">
        <v>818</v>
      </c>
      <c r="I125" s="8" t="s">
        <v>3502</v>
      </c>
      <c r="J125" s="9" t="s">
        <v>753</v>
      </c>
      <c r="K125" s="270" t="s">
        <v>4170</v>
      </c>
      <c r="L125" s="46"/>
    </row>
    <row r="126" spans="1:12" s="3" customFormat="1">
      <c r="A126" s="6" t="s">
        <v>643</v>
      </c>
      <c r="B126" s="7" t="s">
        <v>4136</v>
      </c>
      <c r="C126" s="333" t="s">
        <v>1170</v>
      </c>
      <c r="D126" s="9" t="s">
        <v>932</v>
      </c>
      <c r="E126" s="266" t="s">
        <v>4137</v>
      </c>
      <c r="F126" s="46"/>
      <c r="G126" s="26" t="s">
        <v>643</v>
      </c>
      <c r="H126" s="7" t="s">
        <v>1147</v>
      </c>
      <c r="I126" s="8" t="s">
        <v>4171</v>
      </c>
      <c r="J126" s="9" t="s">
        <v>2473</v>
      </c>
      <c r="K126" s="270" t="s">
        <v>380</v>
      </c>
      <c r="L126" s="46"/>
    </row>
    <row r="127" spans="1:12" s="3" customFormat="1">
      <c r="A127" s="6" t="s">
        <v>644</v>
      </c>
      <c r="B127" s="7" t="s">
        <v>1202</v>
      </c>
      <c r="C127" s="333" t="s">
        <v>860</v>
      </c>
      <c r="D127" s="9" t="s">
        <v>931</v>
      </c>
      <c r="E127" s="266" t="s">
        <v>87</v>
      </c>
      <c r="F127" s="46"/>
      <c r="G127" s="26" t="s">
        <v>644</v>
      </c>
      <c r="H127" s="7" t="s">
        <v>1123</v>
      </c>
      <c r="I127" s="8" t="s">
        <v>4172</v>
      </c>
      <c r="J127" s="9" t="s">
        <v>631</v>
      </c>
      <c r="K127" s="270" t="s">
        <v>365</v>
      </c>
      <c r="L127" s="46"/>
    </row>
    <row r="128" spans="1:12" s="3" customFormat="1">
      <c r="A128" s="6" t="s">
        <v>645</v>
      </c>
      <c r="B128" s="7" t="s">
        <v>629</v>
      </c>
      <c r="C128" s="333" t="s">
        <v>2061</v>
      </c>
      <c r="D128" s="9" t="s">
        <v>663</v>
      </c>
      <c r="E128" s="266" t="s">
        <v>4138</v>
      </c>
      <c r="F128" s="46"/>
      <c r="G128" s="26" t="s">
        <v>645</v>
      </c>
      <c r="H128" s="7" t="s">
        <v>984</v>
      </c>
      <c r="I128" s="8" t="s">
        <v>3502</v>
      </c>
      <c r="J128" s="9" t="s">
        <v>753</v>
      </c>
      <c r="K128" s="270" t="s">
        <v>4107</v>
      </c>
      <c r="L128" s="46"/>
    </row>
    <row r="129" spans="1:12" s="3" customFormat="1">
      <c r="A129" s="6" t="s">
        <v>648</v>
      </c>
      <c r="B129" s="7" t="s">
        <v>2326</v>
      </c>
      <c r="C129" s="333" t="s">
        <v>3486</v>
      </c>
      <c r="D129" s="9" t="s">
        <v>663</v>
      </c>
      <c r="E129" s="266" t="s">
        <v>381</v>
      </c>
      <c r="F129" s="46"/>
      <c r="G129" s="26" t="s">
        <v>648</v>
      </c>
      <c r="H129" s="7" t="s">
        <v>426</v>
      </c>
      <c r="I129" s="8" t="s">
        <v>811</v>
      </c>
      <c r="J129" s="9" t="s">
        <v>931</v>
      </c>
      <c r="K129" s="270" t="s">
        <v>85</v>
      </c>
      <c r="L129" s="46"/>
    </row>
    <row r="130" spans="1:12" s="3" customFormat="1">
      <c r="A130" s="6" t="s">
        <v>649</v>
      </c>
      <c r="B130" s="7" t="s">
        <v>3494</v>
      </c>
      <c r="C130" s="333" t="s">
        <v>4139</v>
      </c>
      <c r="D130" s="9" t="s">
        <v>883</v>
      </c>
      <c r="E130" s="266" t="s">
        <v>3511</v>
      </c>
      <c r="F130" s="46"/>
      <c r="G130" s="26" t="s">
        <v>649</v>
      </c>
      <c r="H130" s="7" t="s">
        <v>3499</v>
      </c>
      <c r="I130" s="8" t="s">
        <v>3500</v>
      </c>
      <c r="J130" s="9" t="s">
        <v>2473</v>
      </c>
      <c r="K130" s="270" t="s">
        <v>2057</v>
      </c>
      <c r="L130" s="46"/>
    </row>
    <row r="131" spans="1:12" s="3" customFormat="1">
      <c r="A131" s="6" t="s">
        <v>650</v>
      </c>
      <c r="B131" s="7" t="s">
        <v>969</v>
      </c>
      <c r="C131" s="333" t="s">
        <v>4140</v>
      </c>
      <c r="D131" s="9" t="s">
        <v>2473</v>
      </c>
      <c r="E131" s="266" t="s">
        <v>366</v>
      </c>
      <c r="F131" s="46"/>
      <c r="G131" s="26" t="s">
        <v>650</v>
      </c>
      <c r="H131" s="7" t="s">
        <v>2065</v>
      </c>
      <c r="I131" s="8" t="s">
        <v>4173</v>
      </c>
      <c r="J131" s="9" t="s">
        <v>2473</v>
      </c>
      <c r="K131" s="270" t="s">
        <v>4174</v>
      </c>
      <c r="L131" s="46"/>
    </row>
    <row r="132" spans="1:12" s="3" customFormat="1">
      <c r="A132" s="6" t="s">
        <v>651</v>
      </c>
      <c r="B132" s="7" t="s">
        <v>1558</v>
      </c>
      <c r="C132" s="333" t="s">
        <v>3656</v>
      </c>
      <c r="D132" s="9" t="s">
        <v>931</v>
      </c>
      <c r="E132" s="266" t="s">
        <v>4141</v>
      </c>
      <c r="F132" s="46"/>
      <c r="G132" s="26" t="s">
        <v>651</v>
      </c>
      <c r="H132" s="7" t="s">
        <v>3370</v>
      </c>
      <c r="I132" s="8" t="s">
        <v>852</v>
      </c>
      <c r="J132" s="9" t="s">
        <v>663</v>
      </c>
      <c r="K132" s="270" t="s">
        <v>38</v>
      </c>
      <c r="L132" s="46"/>
    </row>
    <row r="133" spans="1:12" s="3" customFormat="1">
      <c r="A133" s="6" t="s">
        <v>652</v>
      </c>
      <c r="B133" s="7" t="s">
        <v>4115</v>
      </c>
      <c r="C133" s="333" t="s">
        <v>4142</v>
      </c>
      <c r="D133" s="9" t="s">
        <v>663</v>
      </c>
      <c r="E133" s="266" t="s">
        <v>91</v>
      </c>
      <c r="F133" s="46"/>
      <c r="G133" s="26" t="s">
        <v>652</v>
      </c>
      <c r="H133" s="7" t="s">
        <v>1116</v>
      </c>
      <c r="I133" s="8" t="s">
        <v>4175</v>
      </c>
      <c r="J133" s="9" t="s">
        <v>883</v>
      </c>
      <c r="K133" s="270" t="s">
        <v>4176</v>
      </c>
      <c r="L133" s="46"/>
    </row>
    <row r="134" spans="1:12" s="3" customFormat="1">
      <c r="A134" s="6" t="s">
        <v>653</v>
      </c>
      <c r="B134" s="7" t="s">
        <v>1210</v>
      </c>
      <c r="C134" s="333" t="s">
        <v>1221</v>
      </c>
      <c r="D134" s="9" t="s">
        <v>931</v>
      </c>
      <c r="E134" s="266" t="s">
        <v>39</v>
      </c>
      <c r="F134" s="46"/>
      <c r="G134" s="26" t="s">
        <v>653</v>
      </c>
      <c r="H134" s="7" t="s">
        <v>4177</v>
      </c>
      <c r="I134" s="8" t="s">
        <v>4178</v>
      </c>
      <c r="J134" s="9" t="s">
        <v>4336</v>
      </c>
      <c r="K134" s="270" t="s">
        <v>87</v>
      </c>
      <c r="L134" s="46"/>
    </row>
    <row r="135" spans="1:12" s="3" customFormat="1">
      <c r="A135" s="6" t="s">
        <v>901</v>
      </c>
      <c r="B135" s="7" t="s">
        <v>1360</v>
      </c>
      <c r="C135" s="333" t="s">
        <v>4143</v>
      </c>
      <c r="D135" s="9" t="s">
        <v>753</v>
      </c>
      <c r="E135" s="266" t="s">
        <v>2660</v>
      </c>
      <c r="F135" s="46"/>
      <c r="G135" s="26" t="s">
        <v>901</v>
      </c>
      <c r="H135" s="7" t="s">
        <v>793</v>
      </c>
      <c r="I135" s="8" t="s">
        <v>4179</v>
      </c>
      <c r="J135" s="9" t="s">
        <v>663</v>
      </c>
      <c r="K135" s="270" t="s">
        <v>366</v>
      </c>
      <c r="L135" s="46"/>
    </row>
    <row r="136" spans="1:12" s="3" customFormat="1">
      <c r="A136" s="6" t="s">
        <v>902</v>
      </c>
      <c r="B136" s="7" t="s">
        <v>923</v>
      </c>
      <c r="C136" s="333" t="s">
        <v>4144</v>
      </c>
      <c r="D136" s="9" t="s">
        <v>883</v>
      </c>
      <c r="E136" s="266" t="s">
        <v>4090</v>
      </c>
      <c r="F136" s="46"/>
      <c r="G136" s="26" t="s">
        <v>902</v>
      </c>
      <c r="H136" s="7" t="s">
        <v>666</v>
      </c>
      <c r="I136" s="8" t="s">
        <v>2859</v>
      </c>
      <c r="J136" s="9" t="s">
        <v>631</v>
      </c>
      <c r="K136" s="270" t="s">
        <v>39</v>
      </c>
      <c r="L136" s="46"/>
    </row>
    <row r="137" spans="1:12" s="3" customFormat="1">
      <c r="A137" s="6" t="s">
        <v>903</v>
      </c>
      <c r="B137" s="7" t="s">
        <v>698</v>
      </c>
      <c r="C137" s="333" t="s">
        <v>4145</v>
      </c>
      <c r="D137" s="9" t="s">
        <v>883</v>
      </c>
      <c r="E137" s="266" t="s">
        <v>385</v>
      </c>
      <c r="F137" s="46"/>
      <c r="G137" s="26" t="s">
        <v>903</v>
      </c>
      <c r="H137" s="7" t="s">
        <v>669</v>
      </c>
      <c r="I137" s="8" t="s">
        <v>792</v>
      </c>
      <c r="J137" s="9" t="s">
        <v>631</v>
      </c>
      <c r="K137" s="270" t="s">
        <v>4180</v>
      </c>
      <c r="L137" s="46"/>
    </row>
    <row r="138" spans="1:12" s="3" customFormat="1">
      <c r="A138" s="6" t="s">
        <v>904</v>
      </c>
      <c r="B138" s="7" t="s">
        <v>1518</v>
      </c>
      <c r="C138" s="333" t="s">
        <v>3631</v>
      </c>
      <c r="D138" s="9" t="s">
        <v>753</v>
      </c>
      <c r="E138" s="266" t="s">
        <v>93</v>
      </c>
      <c r="F138" s="46"/>
      <c r="G138" s="26" t="s">
        <v>904</v>
      </c>
      <c r="H138" s="7" t="s">
        <v>1422</v>
      </c>
      <c r="I138" s="8" t="s">
        <v>4181</v>
      </c>
      <c r="J138" s="9" t="s">
        <v>883</v>
      </c>
      <c r="K138" s="270" t="s">
        <v>385</v>
      </c>
      <c r="L138" s="46"/>
    </row>
    <row r="139" spans="1:12" s="3" customFormat="1">
      <c r="A139" s="6" t="s">
        <v>905</v>
      </c>
      <c r="B139" s="7" t="s">
        <v>4146</v>
      </c>
      <c r="C139" s="333" t="s">
        <v>852</v>
      </c>
      <c r="D139" s="9" t="s">
        <v>931</v>
      </c>
      <c r="E139" s="266" t="s">
        <v>63</v>
      </c>
      <c r="F139" s="46"/>
      <c r="G139" s="26" t="s">
        <v>905</v>
      </c>
      <c r="H139" s="7" t="s">
        <v>785</v>
      </c>
      <c r="I139" s="8" t="s">
        <v>3830</v>
      </c>
      <c r="J139" s="9" t="s">
        <v>753</v>
      </c>
      <c r="K139" s="270" t="s">
        <v>94</v>
      </c>
      <c r="L139" s="46"/>
    </row>
    <row r="140" spans="1:12" s="3" customFormat="1">
      <c r="A140" s="6" t="s">
        <v>1126</v>
      </c>
      <c r="B140" s="7" t="s">
        <v>698</v>
      </c>
      <c r="C140" s="333" t="s">
        <v>4147</v>
      </c>
      <c r="D140" s="9" t="s">
        <v>883</v>
      </c>
      <c r="E140" s="266" t="s">
        <v>94</v>
      </c>
      <c r="F140" s="46"/>
      <c r="G140" s="26" t="s">
        <v>1126</v>
      </c>
      <c r="H140" s="7" t="s">
        <v>1393</v>
      </c>
      <c r="I140" s="8" t="s">
        <v>871</v>
      </c>
      <c r="J140" s="9" t="s">
        <v>931</v>
      </c>
      <c r="K140" s="270" t="s">
        <v>4182</v>
      </c>
      <c r="L140" s="46"/>
    </row>
    <row r="141" spans="1:12" s="3" customFormat="1">
      <c r="A141" s="6" t="s">
        <v>1127</v>
      </c>
      <c r="B141" s="7" t="s">
        <v>923</v>
      </c>
      <c r="C141" s="333" t="s">
        <v>4148</v>
      </c>
      <c r="D141" s="9" t="s">
        <v>663</v>
      </c>
      <c r="E141" s="266" t="s">
        <v>3650</v>
      </c>
      <c r="F141" s="46"/>
      <c r="G141" s="26" t="s">
        <v>1127</v>
      </c>
      <c r="H141" s="7" t="s">
        <v>837</v>
      </c>
      <c r="I141" s="8" t="s">
        <v>4183</v>
      </c>
      <c r="J141" s="9" t="s">
        <v>932</v>
      </c>
      <c r="K141" s="270" t="s">
        <v>96</v>
      </c>
      <c r="L141" s="46"/>
    </row>
    <row r="142" spans="1:12" s="3" customFormat="1">
      <c r="A142" s="6" t="s">
        <v>1128</v>
      </c>
      <c r="B142" s="7" t="s">
        <v>969</v>
      </c>
      <c r="C142" s="333" t="s">
        <v>4149</v>
      </c>
      <c r="D142" s="9" t="s">
        <v>663</v>
      </c>
      <c r="E142" s="266" t="s">
        <v>387</v>
      </c>
      <c r="F142" s="46"/>
      <c r="G142" s="26" t="s">
        <v>1128</v>
      </c>
      <c r="H142" s="7" t="s">
        <v>849</v>
      </c>
      <c r="I142" s="8" t="s">
        <v>1773</v>
      </c>
      <c r="J142" s="9" t="s">
        <v>931</v>
      </c>
      <c r="K142" s="270" t="s">
        <v>387</v>
      </c>
      <c r="L142" s="46"/>
    </row>
    <row r="143" spans="1:12" s="3" customFormat="1">
      <c r="A143" s="6" t="s">
        <v>1129</v>
      </c>
      <c r="B143" s="7" t="s">
        <v>1166</v>
      </c>
      <c r="C143" s="333" t="s">
        <v>4150</v>
      </c>
      <c r="D143" s="9" t="s">
        <v>932</v>
      </c>
      <c r="E143" s="266" t="s">
        <v>4112</v>
      </c>
      <c r="F143" s="46"/>
      <c r="G143" s="26" t="s">
        <v>1129</v>
      </c>
      <c r="H143" s="7" t="s">
        <v>669</v>
      </c>
      <c r="I143" s="8" t="s">
        <v>4184</v>
      </c>
      <c r="J143" s="9" t="s">
        <v>883</v>
      </c>
      <c r="K143" s="270" t="s">
        <v>4091</v>
      </c>
      <c r="L143" s="46"/>
    </row>
    <row r="144" spans="1:12" s="3" customFormat="1">
      <c r="A144" s="6" t="s">
        <v>1130</v>
      </c>
      <c r="B144" s="7" t="s">
        <v>3488</v>
      </c>
      <c r="C144" s="333" t="s">
        <v>3489</v>
      </c>
      <c r="D144" s="9" t="s">
        <v>753</v>
      </c>
      <c r="E144" s="266" t="s">
        <v>4091</v>
      </c>
      <c r="F144" s="46"/>
      <c r="G144" s="26" t="s">
        <v>1130</v>
      </c>
      <c r="H144" s="7" t="s">
        <v>1117</v>
      </c>
      <c r="I144" s="8" t="s">
        <v>4185</v>
      </c>
      <c r="J144" s="9" t="s">
        <v>631</v>
      </c>
      <c r="K144" s="270" t="s">
        <v>354</v>
      </c>
      <c r="L144" s="46"/>
    </row>
    <row r="145" spans="1:12" s="3" customFormat="1">
      <c r="A145" s="6" t="s">
        <v>1131</v>
      </c>
      <c r="B145" s="7" t="s">
        <v>1101</v>
      </c>
      <c r="C145" s="333" t="s">
        <v>3493</v>
      </c>
      <c r="D145" s="9" t="s">
        <v>753</v>
      </c>
      <c r="E145" s="266" t="s">
        <v>352</v>
      </c>
      <c r="F145" s="46"/>
      <c r="G145" s="26" t="s">
        <v>1131</v>
      </c>
      <c r="H145" s="7" t="s">
        <v>828</v>
      </c>
      <c r="I145" s="8" t="s">
        <v>4186</v>
      </c>
      <c r="J145" s="9" t="s">
        <v>883</v>
      </c>
      <c r="K145" s="270" t="s">
        <v>2391</v>
      </c>
      <c r="L145" s="46"/>
    </row>
    <row r="146" spans="1:12" s="3" customFormat="1">
      <c r="A146" s="6" t="s">
        <v>1132</v>
      </c>
      <c r="B146" s="7" t="s">
        <v>927</v>
      </c>
      <c r="C146" s="333" t="s">
        <v>4151</v>
      </c>
      <c r="D146" s="9" t="s">
        <v>2473</v>
      </c>
      <c r="E146" s="266" t="s">
        <v>2360</v>
      </c>
      <c r="F146" s="46"/>
      <c r="G146" s="26" t="s">
        <v>1132</v>
      </c>
      <c r="H146" s="7" t="s">
        <v>707</v>
      </c>
      <c r="I146" s="8" t="s">
        <v>1609</v>
      </c>
      <c r="J146" s="9" t="s">
        <v>631</v>
      </c>
      <c r="K146" s="270" t="s">
        <v>391</v>
      </c>
      <c r="L146" s="46"/>
    </row>
    <row r="147" spans="1:12" s="3" customFormat="1">
      <c r="A147" s="6" t="s">
        <v>1133</v>
      </c>
      <c r="B147" s="7" t="s">
        <v>4152</v>
      </c>
      <c r="C147" s="333" t="s">
        <v>4153</v>
      </c>
      <c r="D147" s="9" t="s">
        <v>2473</v>
      </c>
      <c r="E147" s="266" t="s">
        <v>354</v>
      </c>
      <c r="F147" s="46"/>
      <c r="G147" s="26" t="s">
        <v>1133</v>
      </c>
      <c r="H147" s="7" t="s">
        <v>710</v>
      </c>
      <c r="I147" s="8" t="s">
        <v>4187</v>
      </c>
      <c r="J147" s="9" t="s">
        <v>631</v>
      </c>
      <c r="K147" s="270" t="s">
        <v>368</v>
      </c>
      <c r="L147" s="46"/>
    </row>
    <row r="148" spans="1:12" s="3" customFormat="1">
      <c r="A148" s="6" t="s">
        <v>1134</v>
      </c>
      <c r="B148" s="7" t="s">
        <v>2326</v>
      </c>
      <c r="C148" s="333" t="s">
        <v>4154</v>
      </c>
      <c r="D148" s="9" t="s">
        <v>2473</v>
      </c>
      <c r="E148" s="266" t="s">
        <v>3497</v>
      </c>
      <c r="F148" s="46"/>
      <c r="G148" s="26" t="s">
        <v>1134</v>
      </c>
      <c r="H148" s="7" t="s">
        <v>785</v>
      </c>
      <c r="I148" s="8" t="s">
        <v>792</v>
      </c>
      <c r="J148" s="9" t="s">
        <v>679</v>
      </c>
      <c r="K148" s="270" t="s">
        <v>42</v>
      </c>
      <c r="L148" s="46"/>
    </row>
    <row r="149" spans="1:12" s="3" customFormat="1">
      <c r="A149" s="6" t="s">
        <v>1135</v>
      </c>
      <c r="B149" s="7" t="s">
        <v>629</v>
      </c>
      <c r="C149" s="333" t="s">
        <v>3813</v>
      </c>
      <c r="D149" s="9" t="s">
        <v>663</v>
      </c>
      <c r="E149" s="266" t="s">
        <v>2391</v>
      </c>
      <c r="F149" s="46"/>
      <c r="G149" s="26" t="s">
        <v>1135</v>
      </c>
      <c r="H149" s="7" t="s">
        <v>1775</v>
      </c>
      <c r="I149" s="8" t="s">
        <v>204</v>
      </c>
      <c r="J149" s="9" t="s">
        <v>931</v>
      </c>
      <c r="K149" s="270" t="s">
        <v>355</v>
      </c>
      <c r="L149" s="46"/>
    </row>
    <row r="150" spans="1:12" s="3" customFormat="1">
      <c r="A150" s="6" t="s">
        <v>1136</v>
      </c>
      <c r="B150" s="7" t="s">
        <v>682</v>
      </c>
      <c r="C150" s="333" t="s">
        <v>1110</v>
      </c>
      <c r="D150" s="9" t="s">
        <v>631</v>
      </c>
      <c r="E150" s="266" t="s">
        <v>2331</v>
      </c>
      <c r="F150" s="46"/>
      <c r="G150" s="26" t="s">
        <v>1136</v>
      </c>
      <c r="H150" s="7" t="s">
        <v>3981</v>
      </c>
      <c r="I150" s="8" t="s">
        <v>4188</v>
      </c>
      <c r="J150" s="9" t="s">
        <v>663</v>
      </c>
      <c r="K150" s="270" t="s">
        <v>44</v>
      </c>
      <c r="L150" s="46"/>
    </row>
    <row r="151" spans="1:12" s="3" customFormat="1">
      <c r="A151" s="6" t="s">
        <v>1550</v>
      </c>
      <c r="B151" s="7" t="s">
        <v>2319</v>
      </c>
      <c r="C151" s="333" t="s">
        <v>4155</v>
      </c>
      <c r="D151" s="9" t="s">
        <v>753</v>
      </c>
      <c r="E151" s="266" t="s">
        <v>368</v>
      </c>
      <c r="F151" s="46"/>
      <c r="G151" s="26" t="s">
        <v>1550</v>
      </c>
      <c r="H151" s="7" t="s">
        <v>673</v>
      </c>
      <c r="I151" s="8" t="s">
        <v>4065</v>
      </c>
      <c r="J151" s="9" t="s">
        <v>631</v>
      </c>
      <c r="K151" s="270" t="s">
        <v>2395</v>
      </c>
      <c r="L151" s="46"/>
    </row>
    <row r="152" spans="1:12" s="3" customFormat="1">
      <c r="A152" s="6" t="s">
        <v>1551</v>
      </c>
      <c r="B152" s="7" t="s">
        <v>1463</v>
      </c>
      <c r="C152" s="333" t="s">
        <v>1198</v>
      </c>
      <c r="D152" s="9" t="s">
        <v>931</v>
      </c>
      <c r="E152" s="266" t="s">
        <v>369</v>
      </c>
      <c r="F152" s="46"/>
      <c r="G152" s="26" t="s">
        <v>1551</v>
      </c>
      <c r="H152" s="7" t="s">
        <v>1138</v>
      </c>
      <c r="I152" s="8" t="s">
        <v>797</v>
      </c>
      <c r="J152" s="9" t="s">
        <v>663</v>
      </c>
      <c r="K152" s="270" t="s">
        <v>46</v>
      </c>
      <c r="L152" s="46"/>
    </row>
    <row r="153" spans="1:12" s="3" customFormat="1">
      <c r="A153" s="6" t="s">
        <v>1552</v>
      </c>
      <c r="B153" s="7" t="s">
        <v>655</v>
      </c>
      <c r="C153" s="333" t="s">
        <v>1478</v>
      </c>
      <c r="D153" s="9" t="s">
        <v>663</v>
      </c>
      <c r="E153" s="266" t="s">
        <v>44</v>
      </c>
      <c r="F153" s="46"/>
      <c r="G153" s="26" t="s">
        <v>1552</v>
      </c>
      <c r="H153" s="7" t="s">
        <v>1123</v>
      </c>
      <c r="I153" s="8" t="s">
        <v>1277</v>
      </c>
      <c r="J153" s="9" t="s">
        <v>631</v>
      </c>
      <c r="K153" s="270" t="s">
        <v>2398</v>
      </c>
      <c r="L153" s="46"/>
    </row>
    <row r="154" spans="1:12" s="3" customFormat="1">
      <c r="A154" s="6" t="s">
        <v>1979</v>
      </c>
      <c r="B154" s="7" t="s">
        <v>975</v>
      </c>
      <c r="C154" s="333" t="s">
        <v>4156</v>
      </c>
      <c r="D154" s="9" t="s">
        <v>2473</v>
      </c>
      <c r="E154" s="266" t="s">
        <v>4157</v>
      </c>
      <c r="F154" s="46"/>
      <c r="G154" s="26" t="s">
        <v>1979</v>
      </c>
      <c r="H154" s="7" t="s">
        <v>2065</v>
      </c>
      <c r="I154" s="8" t="s">
        <v>4189</v>
      </c>
      <c r="J154" s="9" t="s">
        <v>753</v>
      </c>
      <c r="K154" s="270" t="s">
        <v>48</v>
      </c>
      <c r="L154" s="46"/>
    </row>
    <row r="155" spans="1:12" s="3" customFormat="1">
      <c r="A155" s="6" t="s">
        <v>2807</v>
      </c>
      <c r="B155" s="7" t="s">
        <v>830</v>
      </c>
      <c r="C155" s="333" t="s">
        <v>3492</v>
      </c>
      <c r="D155" s="9" t="s">
        <v>631</v>
      </c>
      <c r="E155" s="266" t="s">
        <v>2395</v>
      </c>
      <c r="F155" s="46"/>
      <c r="G155" s="26" t="s">
        <v>2807</v>
      </c>
      <c r="H155" s="7" t="s">
        <v>1079</v>
      </c>
      <c r="I155" s="8" t="s">
        <v>850</v>
      </c>
      <c r="J155" s="9" t="s">
        <v>679</v>
      </c>
      <c r="K155" s="270" t="s">
        <v>361</v>
      </c>
      <c r="L155" s="46"/>
    </row>
    <row r="156" spans="1:12" s="3" customFormat="1">
      <c r="A156" s="6" t="s">
        <v>2808</v>
      </c>
      <c r="B156" s="7" t="s">
        <v>692</v>
      </c>
      <c r="C156" s="333" t="s">
        <v>4158</v>
      </c>
      <c r="D156" s="9" t="s">
        <v>753</v>
      </c>
      <c r="E156" s="266" t="s">
        <v>105</v>
      </c>
      <c r="F156" s="46"/>
      <c r="G156" s="26" t="s">
        <v>2808</v>
      </c>
      <c r="H156" s="7" t="s">
        <v>785</v>
      </c>
      <c r="I156" s="8" t="s">
        <v>1145</v>
      </c>
      <c r="J156" s="9" t="s">
        <v>816</v>
      </c>
      <c r="K156" s="270" t="s">
        <v>2366</v>
      </c>
      <c r="L156" s="46"/>
    </row>
    <row r="157" spans="1:12" s="3" customFormat="1">
      <c r="A157" s="6" t="s">
        <v>2809</v>
      </c>
      <c r="B157" s="7" t="s">
        <v>1104</v>
      </c>
      <c r="C157" s="333" t="s">
        <v>2623</v>
      </c>
      <c r="D157" s="9" t="s">
        <v>753</v>
      </c>
      <c r="E157" s="266" t="s">
        <v>46</v>
      </c>
      <c r="F157" s="46"/>
      <c r="G157" s="26"/>
      <c r="H157" s="7"/>
      <c r="I157" s="8"/>
      <c r="J157" s="9"/>
      <c r="K157" s="270"/>
      <c r="L157" s="46"/>
    </row>
    <row r="158" spans="1:12" s="3" customFormat="1">
      <c r="A158" s="6" t="s">
        <v>2810</v>
      </c>
      <c r="B158" s="7" t="s">
        <v>3270</v>
      </c>
      <c r="C158" s="333" t="s">
        <v>1198</v>
      </c>
      <c r="D158" s="9" t="s">
        <v>931</v>
      </c>
      <c r="E158" s="266" t="s">
        <v>2336</v>
      </c>
      <c r="F158" s="46"/>
      <c r="G158" s="26"/>
      <c r="H158" s="7"/>
      <c r="I158" s="8"/>
      <c r="J158" s="9"/>
      <c r="K158" s="270"/>
      <c r="L158" s="46"/>
    </row>
    <row r="159" spans="1:12" s="3" customFormat="1">
      <c r="A159" s="6" t="s">
        <v>2811</v>
      </c>
      <c r="B159" s="7" t="s">
        <v>677</v>
      </c>
      <c r="C159" s="333" t="s">
        <v>760</v>
      </c>
      <c r="D159" s="9" t="s">
        <v>663</v>
      </c>
      <c r="E159" s="266" t="s">
        <v>2397</v>
      </c>
      <c r="F159" s="46"/>
      <c r="G159" s="26"/>
      <c r="H159" s="7"/>
      <c r="I159" s="8"/>
      <c r="J159" s="9"/>
      <c r="K159" s="270"/>
      <c r="L159" s="46"/>
    </row>
    <row r="160" spans="1:12" s="3" customFormat="1">
      <c r="A160" s="6" t="s">
        <v>2812</v>
      </c>
      <c r="B160" s="7" t="s">
        <v>349</v>
      </c>
      <c r="C160" s="333" t="s">
        <v>3632</v>
      </c>
      <c r="D160" s="9" t="s">
        <v>753</v>
      </c>
      <c r="E160" s="266" t="s">
        <v>2364</v>
      </c>
      <c r="F160" s="46"/>
      <c r="G160" s="26"/>
      <c r="H160" s="7"/>
      <c r="I160" s="8"/>
      <c r="J160" s="9"/>
      <c r="K160" s="270"/>
      <c r="L160" s="46"/>
    </row>
    <row r="161" spans="1:12" s="3" customFormat="1">
      <c r="A161" s="6" t="s">
        <v>2813</v>
      </c>
      <c r="B161" s="7" t="s">
        <v>4159</v>
      </c>
      <c r="C161" s="333" t="s">
        <v>1020</v>
      </c>
      <c r="D161" s="9" t="s">
        <v>931</v>
      </c>
      <c r="E161" s="266" t="s">
        <v>2398</v>
      </c>
      <c r="F161" s="46"/>
      <c r="G161" s="26"/>
      <c r="H161" s="7"/>
      <c r="I161" s="8"/>
      <c r="J161" s="9"/>
      <c r="K161" s="270"/>
      <c r="L161" s="46"/>
    </row>
    <row r="162" spans="1:12" s="3" customFormat="1">
      <c r="A162" s="6" t="s">
        <v>2814</v>
      </c>
      <c r="B162" s="7" t="s">
        <v>1554</v>
      </c>
      <c r="C162" s="333" t="s">
        <v>4160</v>
      </c>
      <c r="D162" s="9" t="s">
        <v>2473</v>
      </c>
      <c r="E162" s="266" t="s">
        <v>2340</v>
      </c>
      <c r="F162" s="46"/>
      <c r="G162" s="26"/>
      <c r="H162" s="7"/>
      <c r="I162" s="8"/>
      <c r="J162" s="9"/>
      <c r="K162" s="270"/>
      <c r="L162" s="46"/>
    </row>
    <row r="163" spans="1:12" s="3" customFormat="1">
      <c r="A163" s="6" t="s">
        <v>2815</v>
      </c>
      <c r="B163" s="7" t="s">
        <v>698</v>
      </c>
      <c r="C163" s="333" t="s">
        <v>4161</v>
      </c>
      <c r="D163" s="9" t="s">
        <v>2473</v>
      </c>
      <c r="E163" s="266" t="s">
        <v>359</v>
      </c>
      <c r="F163" s="46"/>
      <c r="G163" s="26"/>
      <c r="H163" s="7"/>
      <c r="I163" s="8"/>
      <c r="J163" s="9"/>
      <c r="K163" s="270"/>
      <c r="L163" s="46"/>
    </row>
    <row r="164" spans="1:12" s="3" customFormat="1">
      <c r="A164" s="6" t="s">
        <v>2816</v>
      </c>
      <c r="B164" s="7" t="s">
        <v>4340</v>
      </c>
      <c r="C164" s="333" t="s">
        <v>4162</v>
      </c>
      <c r="D164" s="9" t="s">
        <v>883</v>
      </c>
      <c r="E164" s="266" t="s">
        <v>4101</v>
      </c>
      <c r="F164" s="46"/>
      <c r="G164" s="26"/>
      <c r="H164" s="7"/>
      <c r="I164" s="8"/>
      <c r="J164" s="9"/>
      <c r="K164" s="270"/>
      <c r="L164" s="46"/>
    </row>
    <row r="165" spans="1:12" s="3" customFormat="1">
      <c r="A165" s="6" t="s">
        <v>2817</v>
      </c>
      <c r="B165" s="7" t="s">
        <v>1101</v>
      </c>
      <c r="C165" s="333" t="s">
        <v>397</v>
      </c>
      <c r="D165" s="9" t="s">
        <v>631</v>
      </c>
      <c r="E165" s="266" t="s">
        <v>373</v>
      </c>
      <c r="F165" s="46"/>
      <c r="G165" s="26"/>
      <c r="H165" s="7"/>
      <c r="I165" s="8"/>
      <c r="J165" s="9"/>
      <c r="K165" s="270"/>
      <c r="L165" s="46"/>
    </row>
    <row r="166" spans="1:12" s="3" customFormat="1">
      <c r="A166" s="6" t="s">
        <v>2818</v>
      </c>
      <c r="B166" s="7" t="s">
        <v>677</v>
      </c>
      <c r="C166" s="333" t="s">
        <v>4337</v>
      </c>
      <c r="D166" s="9" t="s">
        <v>679</v>
      </c>
      <c r="E166" s="266" t="s">
        <v>48</v>
      </c>
      <c r="F166" s="46"/>
      <c r="G166" s="26"/>
      <c r="H166" s="7"/>
      <c r="I166" s="8"/>
      <c r="J166" s="9"/>
      <c r="K166" s="270"/>
      <c r="L166" s="46"/>
    </row>
    <row r="167" spans="1:12" s="3" customFormat="1">
      <c r="A167" s="6" t="s">
        <v>2819</v>
      </c>
      <c r="B167" s="7" t="s">
        <v>4163</v>
      </c>
      <c r="C167" s="333" t="s">
        <v>958</v>
      </c>
      <c r="D167" s="9" t="s">
        <v>931</v>
      </c>
      <c r="E167" s="266" t="s">
        <v>2857</v>
      </c>
      <c r="F167" s="46"/>
      <c r="G167" s="26"/>
      <c r="H167" s="7"/>
      <c r="I167" s="8"/>
      <c r="J167" s="9"/>
      <c r="K167" s="270"/>
      <c r="L167" s="46"/>
    </row>
    <row r="168" spans="1:12" s="3" customFormat="1">
      <c r="A168" s="6" t="s">
        <v>3015</v>
      </c>
      <c r="B168" s="7" t="s">
        <v>1037</v>
      </c>
      <c r="C168" s="333" t="s">
        <v>841</v>
      </c>
      <c r="D168" s="9" t="s">
        <v>931</v>
      </c>
      <c r="E168" s="266" t="s">
        <v>1735</v>
      </c>
      <c r="F168" s="46"/>
      <c r="G168" s="26"/>
      <c r="H168" s="7"/>
      <c r="I168" s="8"/>
      <c r="J168" s="9"/>
      <c r="K168" s="270"/>
      <c r="L168" s="46"/>
    </row>
    <row r="169" spans="1:12" s="3" customFormat="1">
      <c r="A169" s="6" t="s">
        <v>3016</v>
      </c>
      <c r="B169" s="7" t="s">
        <v>3466</v>
      </c>
      <c r="C169" s="333" t="s">
        <v>3487</v>
      </c>
      <c r="D169" s="9" t="s">
        <v>753</v>
      </c>
      <c r="E169" s="266" t="s">
        <v>1769</v>
      </c>
      <c r="F169" s="46"/>
      <c r="G169" s="26"/>
      <c r="H169" s="7"/>
      <c r="I169" s="8"/>
      <c r="J169" s="9"/>
      <c r="K169" s="270"/>
      <c r="L169" s="46"/>
    </row>
    <row r="170" spans="1:12" s="3" customFormat="1" ht="12.75" thickBot="1">
      <c r="A170" s="6" t="s">
        <v>3017</v>
      </c>
      <c r="B170" s="7" t="s">
        <v>1104</v>
      </c>
      <c r="C170" s="333" t="s">
        <v>4164</v>
      </c>
      <c r="D170" s="9" t="s">
        <v>753</v>
      </c>
      <c r="E170" s="266" t="s">
        <v>4165</v>
      </c>
      <c r="F170" s="46"/>
      <c r="G170" s="26"/>
      <c r="H170" s="7"/>
      <c r="I170" s="8"/>
      <c r="J170" s="9"/>
      <c r="K170" s="270"/>
      <c r="L170" s="46"/>
    </row>
    <row r="171" spans="1:12" s="3" customFormat="1" ht="12.75" hidden="1" thickBot="1">
      <c r="A171" s="6"/>
      <c r="B171" s="7"/>
      <c r="C171" s="333"/>
      <c r="D171" s="9"/>
      <c r="E171" s="266"/>
      <c r="F171" s="46"/>
      <c r="G171" s="26"/>
      <c r="H171" s="7"/>
      <c r="I171" s="8"/>
      <c r="J171" s="9"/>
      <c r="K171" s="270"/>
      <c r="L171" s="46"/>
    </row>
    <row r="172" spans="1:12" s="3" customFormat="1" ht="12.75" hidden="1" thickBot="1">
      <c r="A172" s="6"/>
      <c r="B172" s="7"/>
      <c r="C172" s="8"/>
      <c r="D172" s="9"/>
      <c r="E172" s="266"/>
      <c r="F172" s="46"/>
      <c r="G172" s="26"/>
      <c r="H172" s="7"/>
      <c r="I172" s="8"/>
      <c r="J172" s="9"/>
      <c r="K172" s="270"/>
      <c r="L172" s="46"/>
    </row>
    <row r="173" spans="1:12" s="3" customFormat="1" ht="12.75" hidden="1" thickBot="1">
      <c r="A173" s="6"/>
      <c r="B173" s="7"/>
      <c r="C173" s="8"/>
      <c r="D173" s="9"/>
      <c r="E173" s="266"/>
      <c r="F173" s="46"/>
      <c r="G173" s="26"/>
      <c r="H173" s="7"/>
      <c r="I173" s="8"/>
      <c r="J173" s="9"/>
      <c r="K173" s="270"/>
      <c r="L173" s="46"/>
    </row>
    <row r="174" spans="1:12" s="3" customFormat="1" ht="12.75" hidden="1" thickBot="1">
      <c r="A174" s="6"/>
      <c r="B174" s="7"/>
      <c r="C174" s="8"/>
      <c r="D174" s="9"/>
      <c r="E174" s="266"/>
      <c r="F174" s="46"/>
      <c r="G174" s="26"/>
      <c r="H174" s="7"/>
      <c r="I174" s="8"/>
      <c r="J174" s="9"/>
      <c r="K174" s="270"/>
      <c r="L174" s="46"/>
    </row>
    <row r="175" spans="1:12" s="3" customFormat="1" ht="12.75" hidden="1" thickBot="1">
      <c r="A175" s="6"/>
      <c r="B175" s="7"/>
      <c r="C175" s="8"/>
      <c r="D175" s="9"/>
      <c r="E175" s="266"/>
      <c r="F175" s="46"/>
      <c r="G175" s="26"/>
      <c r="H175" s="7"/>
      <c r="I175" s="333"/>
      <c r="J175" s="9"/>
      <c r="K175" s="270"/>
      <c r="L175" s="46"/>
    </row>
    <row r="176" spans="1:12" s="3" customFormat="1" ht="12.75" hidden="1" thickBot="1">
      <c r="A176" s="6"/>
      <c r="B176" s="7"/>
      <c r="C176" s="8"/>
      <c r="D176" s="9"/>
      <c r="E176" s="266"/>
      <c r="F176" s="46"/>
      <c r="G176" s="26"/>
      <c r="H176" s="7"/>
      <c r="I176" s="333"/>
      <c r="J176" s="9"/>
      <c r="K176" s="270"/>
      <c r="L176" s="46"/>
    </row>
    <row r="177" spans="1:12" s="3" customFormat="1" ht="12.75" hidden="1" thickBot="1">
      <c r="A177" s="6"/>
      <c r="B177" s="7"/>
      <c r="C177" s="8"/>
      <c r="D177" s="9"/>
      <c r="E177" s="226"/>
      <c r="F177" s="46"/>
      <c r="G177" s="26"/>
      <c r="H177" s="7"/>
      <c r="I177" s="7"/>
      <c r="J177" s="9"/>
      <c r="K177" s="237"/>
      <c r="L177" s="46"/>
    </row>
    <row r="178" spans="1:12" s="3" customFormat="1" ht="12.75" hidden="1" thickBot="1">
      <c r="A178" s="6"/>
      <c r="B178" s="7"/>
      <c r="C178" s="8"/>
      <c r="D178" s="9"/>
      <c r="E178" s="226"/>
      <c r="F178" s="46"/>
      <c r="G178" s="26"/>
      <c r="H178" s="7"/>
      <c r="I178" s="7"/>
      <c r="J178" s="9"/>
      <c r="K178" s="237"/>
      <c r="L178" s="46"/>
    </row>
    <row r="179" spans="1:12" s="3" customFormat="1" ht="12.75" hidden="1" thickBot="1">
      <c r="A179" s="6"/>
      <c r="B179" s="7"/>
      <c r="C179" s="8"/>
      <c r="D179" s="9"/>
      <c r="E179" s="226"/>
      <c r="F179" s="46"/>
      <c r="G179" s="26"/>
      <c r="H179" s="7"/>
      <c r="I179" s="7"/>
      <c r="J179" s="9"/>
      <c r="K179" s="237"/>
      <c r="L179" s="46"/>
    </row>
    <row r="180" spans="1:12" s="3" customFormat="1" ht="13.5" hidden="1" thickBot="1">
      <c r="A180" s="19"/>
      <c r="B180" s="10"/>
      <c r="C180" s="22"/>
      <c r="D180" s="11"/>
      <c r="E180" s="227"/>
      <c r="F180" s="46"/>
      <c r="G180" s="26"/>
      <c r="H180" s="29"/>
      <c r="I180" s="29"/>
      <c r="J180" s="30"/>
      <c r="K180" s="238"/>
      <c r="L180" s="46"/>
    </row>
    <row r="181" spans="1:12" s="3" customFormat="1" ht="12.75" thickTop="1">
      <c r="A181" s="47"/>
      <c r="B181" s="47"/>
      <c r="C181" s="47"/>
      <c r="D181" s="47"/>
      <c r="E181" s="47"/>
      <c r="F181" s="46"/>
      <c r="G181" s="48"/>
      <c r="H181" s="48"/>
      <c r="I181" s="48"/>
      <c r="J181" s="48"/>
      <c r="K181" s="48"/>
      <c r="L181" s="46"/>
    </row>
    <row r="182" spans="1:12" ht="21" thickBot="1">
      <c r="A182" s="893" t="s">
        <v>770</v>
      </c>
      <c r="B182" s="893"/>
      <c r="C182" s="35"/>
      <c r="D182" s="794" t="s">
        <v>713</v>
      </c>
      <c r="E182" s="902" t="s">
        <v>1649</v>
      </c>
      <c r="F182" s="902"/>
      <c r="G182" s="902"/>
      <c r="H182" s="902"/>
      <c r="I182" s="35"/>
      <c r="J182" s="893" t="s">
        <v>715</v>
      </c>
      <c r="K182" s="893"/>
      <c r="L182" s="35"/>
    </row>
    <row r="183" spans="1:12" ht="13.5" thickTop="1" thickBot="1">
      <c r="A183" s="894" t="s">
        <v>623</v>
      </c>
      <c r="B183" s="895"/>
      <c r="C183" s="43"/>
      <c r="D183" s="44"/>
      <c r="E183" s="44"/>
      <c r="F183" s="35"/>
      <c r="G183" s="898" t="s">
        <v>654</v>
      </c>
      <c r="H183" s="899"/>
      <c r="I183" s="45"/>
      <c r="J183" s="45"/>
      <c r="K183" s="45"/>
      <c r="L183" s="35"/>
    </row>
    <row r="184" spans="1:12" s="3" customFormat="1" ht="16.5" thickTop="1" thickBot="1">
      <c r="A184" s="896"/>
      <c r="B184" s="897"/>
      <c r="C184" s="14"/>
      <c r="D184" s="12" t="s">
        <v>647</v>
      </c>
      <c r="E184" s="13">
        <f>COUNTA(C186:C224)</f>
        <v>35</v>
      </c>
      <c r="F184" s="46"/>
      <c r="G184" s="900"/>
      <c r="H184" s="901"/>
      <c r="I184" s="32"/>
      <c r="J184" s="33" t="s">
        <v>647</v>
      </c>
      <c r="K184" s="34">
        <f>COUNTA(I186:I224)</f>
        <v>22</v>
      </c>
      <c r="L184" s="46"/>
    </row>
    <row r="185" spans="1:12" s="3" customFormat="1">
      <c r="A185" s="15" t="s">
        <v>628</v>
      </c>
      <c r="B185" s="16" t="s">
        <v>624</v>
      </c>
      <c r="C185" s="4" t="s">
        <v>625</v>
      </c>
      <c r="D185" s="4" t="s">
        <v>626</v>
      </c>
      <c r="E185" s="5" t="s">
        <v>646</v>
      </c>
      <c r="F185" s="46"/>
      <c r="G185" s="24" t="s">
        <v>628</v>
      </c>
      <c r="H185" s="23" t="s">
        <v>624</v>
      </c>
      <c r="I185" s="4" t="s">
        <v>625</v>
      </c>
      <c r="J185" s="4" t="s">
        <v>626</v>
      </c>
      <c r="K185" s="25" t="s">
        <v>646</v>
      </c>
      <c r="L185" s="46"/>
    </row>
    <row r="186" spans="1:12" s="3" customFormat="1">
      <c r="A186" s="82" t="s">
        <v>632</v>
      </c>
      <c r="B186" s="83" t="s">
        <v>1336</v>
      </c>
      <c r="C186" s="84" t="s">
        <v>4190</v>
      </c>
      <c r="D186" s="85" t="s">
        <v>671</v>
      </c>
      <c r="E186" s="263" t="s">
        <v>1737</v>
      </c>
      <c r="F186" s="46"/>
      <c r="G186" s="100" t="s">
        <v>632</v>
      </c>
      <c r="H186" s="83" t="s">
        <v>1393</v>
      </c>
      <c r="I186" s="84" t="s">
        <v>1183</v>
      </c>
      <c r="J186" s="85" t="s">
        <v>932</v>
      </c>
      <c r="K186" s="267" t="s">
        <v>134</v>
      </c>
      <c r="L186" s="46"/>
    </row>
    <row r="187" spans="1:12" s="3" customFormat="1">
      <c r="A187" s="87" t="s">
        <v>633</v>
      </c>
      <c r="B187" s="88" t="s">
        <v>2326</v>
      </c>
      <c r="C187" s="89" t="s">
        <v>3834</v>
      </c>
      <c r="D187" s="90" t="s">
        <v>671</v>
      </c>
      <c r="E187" s="264" t="s">
        <v>4191</v>
      </c>
      <c r="F187" s="46"/>
      <c r="G187" s="102" t="s">
        <v>633</v>
      </c>
      <c r="H187" s="88" t="s">
        <v>1153</v>
      </c>
      <c r="I187" s="89" t="s">
        <v>1173</v>
      </c>
      <c r="J187" s="90" t="s">
        <v>931</v>
      </c>
      <c r="K187" s="268" t="s">
        <v>1749</v>
      </c>
      <c r="L187" s="46"/>
    </row>
    <row r="188" spans="1:12" s="3" customFormat="1">
      <c r="A188" s="92" t="s">
        <v>634</v>
      </c>
      <c r="B188" s="93" t="s">
        <v>1518</v>
      </c>
      <c r="C188" s="94" t="s">
        <v>3508</v>
      </c>
      <c r="D188" s="95" t="s">
        <v>753</v>
      </c>
      <c r="E188" s="265" t="s">
        <v>2857</v>
      </c>
      <c r="F188" s="46"/>
      <c r="G188" s="104" t="s">
        <v>634</v>
      </c>
      <c r="H188" s="93" t="s">
        <v>669</v>
      </c>
      <c r="I188" s="94" t="s">
        <v>4098</v>
      </c>
      <c r="J188" s="95" t="s">
        <v>631</v>
      </c>
      <c r="K188" s="269" t="s">
        <v>484</v>
      </c>
      <c r="L188" s="46"/>
    </row>
    <row r="189" spans="1:12" s="3" customFormat="1">
      <c r="A189" s="6" t="s">
        <v>635</v>
      </c>
      <c r="B189" s="7" t="s">
        <v>4192</v>
      </c>
      <c r="C189" s="8" t="s">
        <v>4193</v>
      </c>
      <c r="D189" s="9" t="s">
        <v>2473</v>
      </c>
      <c r="E189" s="266" t="s">
        <v>1733</v>
      </c>
      <c r="F189" s="46"/>
      <c r="G189" s="26" t="s">
        <v>635</v>
      </c>
      <c r="H189" s="7" t="s">
        <v>367</v>
      </c>
      <c r="I189" s="8" t="s">
        <v>3255</v>
      </c>
      <c r="J189" s="9" t="s">
        <v>753</v>
      </c>
      <c r="K189" s="270" t="s">
        <v>493</v>
      </c>
      <c r="L189" s="46"/>
    </row>
    <row r="190" spans="1:12" s="3" customFormat="1">
      <c r="A190" s="6" t="s">
        <v>636</v>
      </c>
      <c r="B190" s="7" t="s">
        <v>696</v>
      </c>
      <c r="C190" s="8" t="s">
        <v>3861</v>
      </c>
      <c r="D190" s="9" t="s">
        <v>753</v>
      </c>
      <c r="E190" s="266" t="s">
        <v>1734</v>
      </c>
      <c r="F190" s="46"/>
      <c r="G190" s="26" t="s">
        <v>636</v>
      </c>
      <c r="H190" s="7" t="s">
        <v>3652</v>
      </c>
      <c r="I190" s="8" t="s">
        <v>962</v>
      </c>
      <c r="J190" s="9" t="s">
        <v>659</v>
      </c>
      <c r="K190" s="270" t="s">
        <v>477</v>
      </c>
      <c r="L190" s="46"/>
    </row>
    <row r="191" spans="1:12" s="3" customFormat="1">
      <c r="A191" s="6" t="s">
        <v>637</v>
      </c>
      <c r="B191" s="7" t="s">
        <v>1155</v>
      </c>
      <c r="C191" s="8" t="s">
        <v>977</v>
      </c>
      <c r="D191" s="9" t="s">
        <v>671</v>
      </c>
      <c r="E191" s="266" t="s">
        <v>4194</v>
      </c>
      <c r="F191" s="46"/>
      <c r="G191" s="26" t="s">
        <v>637</v>
      </c>
      <c r="H191" s="7" t="s">
        <v>963</v>
      </c>
      <c r="I191" s="8" t="s">
        <v>4210</v>
      </c>
      <c r="J191" s="9" t="s">
        <v>753</v>
      </c>
      <c r="K191" s="270" t="s">
        <v>4211</v>
      </c>
      <c r="L191" s="46"/>
    </row>
    <row r="192" spans="1:12" s="3" customFormat="1">
      <c r="A192" s="6" t="s">
        <v>638</v>
      </c>
      <c r="B192" s="7" t="s">
        <v>83</v>
      </c>
      <c r="C192" s="8" t="s">
        <v>1170</v>
      </c>
      <c r="D192" s="9" t="s">
        <v>932</v>
      </c>
      <c r="E192" s="266" t="s">
        <v>3531</v>
      </c>
      <c r="F192" s="46"/>
      <c r="G192" s="26" t="s">
        <v>638</v>
      </c>
      <c r="H192" s="7" t="s">
        <v>710</v>
      </c>
      <c r="I192" s="8" t="s">
        <v>1334</v>
      </c>
      <c r="J192" s="9" t="s">
        <v>659</v>
      </c>
      <c r="K192" s="270" t="s">
        <v>496</v>
      </c>
      <c r="L192" s="46"/>
    </row>
    <row r="193" spans="1:12" s="3" customFormat="1">
      <c r="A193" s="6" t="s">
        <v>639</v>
      </c>
      <c r="B193" s="7" t="s">
        <v>755</v>
      </c>
      <c r="C193" s="8" t="s">
        <v>3644</v>
      </c>
      <c r="D193" s="54" t="s">
        <v>671</v>
      </c>
      <c r="E193" s="266" t="s">
        <v>4195</v>
      </c>
      <c r="F193" s="46"/>
      <c r="G193" s="26" t="s">
        <v>639</v>
      </c>
      <c r="H193" s="7" t="s">
        <v>1509</v>
      </c>
      <c r="I193" s="8" t="s">
        <v>874</v>
      </c>
      <c r="J193" s="9" t="s">
        <v>932</v>
      </c>
      <c r="K193" s="270" t="s">
        <v>497</v>
      </c>
      <c r="L193" s="46"/>
    </row>
    <row r="194" spans="1:12" s="3" customFormat="1">
      <c r="A194" s="6" t="s">
        <v>640</v>
      </c>
      <c r="B194" s="7" t="s">
        <v>388</v>
      </c>
      <c r="C194" s="8" t="s">
        <v>1198</v>
      </c>
      <c r="D194" s="9" t="s">
        <v>931</v>
      </c>
      <c r="E194" s="266" t="s">
        <v>4196</v>
      </c>
      <c r="F194" s="46"/>
      <c r="G194" s="26" t="s">
        <v>640</v>
      </c>
      <c r="H194" s="7" t="s">
        <v>1771</v>
      </c>
      <c r="I194" s="8" t="s">
        <v>4212</v>
      </c>
      <c r="J194" s="9" t="s">
        <v>931</v>
      </c>
      <c r="K194" s="270" t="s">
        <v>4213</v>
      </c>
      <c r="L194" s="46"/>
    </row>
    <row r="195" spans="1:12" s="3" customFormat="1">
      <c r="A195" s="6" t="s">
        <v>641</v>
      </c>
      <c r="B195" s="7" t="s">
        <v>696</v>
      </c>
      <c r="C195" s="8" t="s">
        <v>4197</v>
      </c>
      <c r="D195" s="9" t="s">
        <v>4336</v>
      </c>
      <c r="E195" s="266" t="s">
        <v>4198</v>
      </c>
      <c r="F195" s="46"/>
      <c r="G195" s="26" t="s">
        <v>641</v>
      </c>
      <c r="H195" s="7" t="s">
        <v>4214</v>
      </c>
      <c r="I195" s="8" t="s">
        <v>118</v>
      </c>
      <c r="J195" s="9" t="s">
        <v>931</v>
      </c>
      <c r="K195" s="270" t="s">
        <v>1774</v>
      </c>
      <c r="L195" s="46"/>
    </row>
    <row r="196" spans="1:12" s="3" customFormat="1">
      <c r="A196" s="6" t="s">
        <v>642</v>
      </c>
      <c r="B196" s="7" t="s">
        <v>2326</v>
      </c>
      <c r="C196" s="8" t="s">
        <v>1072</v>
      </c>
      <c r="D196" s="9" t="s">
        <v>679</v>
      </c>
      <c r="E196" s="266" t="s">
        <v>4199</v>
      </c>
      <c r="F196" s="46"/>
      <c r="G196" s="26" t="s">
        <v>642</v>
      </c>
      <c r="H196" s="7" t="s">
        <v>4215</v>
      </c>
      <c r="I196" s="8" t="s">
        <v>4212</v>
      </c>
      <c r="J196" s="9" t="s">
        <v>931</v>
      </c>
      <c r="K196" s="270" t="s">
        <v>4216</v>
      </c>
      <c r="L196" s="46"/>
    </row>
    <row r="197" spans="1:12" s="3" customFormat="1">
      <c r="A197" s="6" t="s">
        <v>643</v>
      </c>
      <c r="B197" s="7" t="s">
        <v>1104</v>
      </c>
      <c r="C197" s="8" t="s">
        <v>2060</v>
      </c>
      <c r="D197" s="9" t="s">
        <v>753</v>
      </c>
      <c r="E197" s="266" t="s">
        <v>3278</v>
      </c>
      <c r="F197" s="46"/>
      <c r="G197" s="26" t="s">
        <v>643</v>
      </c>
      <c r="H197" s="7" t="s">
        <v>731</v>
      </c>
      <c r="I197" s="8" t="s">
        <v>3280</v>
      </c>
      <c r="J197" s="9" t="s">
        <v>935</v>
      </c>
      <c r="K197" s="270" t="s">
        <v>4217</v>
      </c>
      <c r="L197" s="46"/>
    </row>
    <row r="198" spans="1:12" s="3" customFormat="1">
      <c r="A198" s="6" t="s">
        <v>644</v>
      </c>
      <c r="B198" s="7" t="s">
        <v>3512</v>
      </c>
      <c r="C198" s="8" t="s">
        <v>1251</v>
      </c>
      <c r="D198" s="9" t="s">
        <v>2473</v>
      </c>
      <c r="E198" s="266" t="s">
        <v>3064</v>
      </c>
      <c r="F198" s="46"/>
      <c r="G198" s="26" t="s">
        <v>644</v>
      </c>
      <c r="H198" s="7" t="s">
        <v>1243</v>
      </c>
      <c r="I198" s="8" t="s">
        <v>1165</v>
      </c>
      <c r="J198" s="9" t="s">
        <v>931</v>
      </c>
      <c r="K198" s="270" t="s">
        <v>2503</v>
      </c>
      <c r="L198" s="46"/>
    </row>
    <row r="199" spans="1:12" s="3" customFormat="1">
      <c r="A199" s="6" t="s">
        <v>645</v>
      </c>
      <c r="B199" s="7" t="s">
        <v>923</v>
      </c>
      <c r="C199" s="8" t="s">
        <v>1537</v>
      </c>
      <c r="D199" s="9" t="s">
        <v>753</v>
      </c>
      <c r="E199" s="266" t="s">
        <v>2083</v>
      </c>
      <c r="F199" s="46"/>
      <c r="G199" s="26" t="s">
        <v>645</v>
      </c>
      <c r="H199" s="7" t="s">
        <v>707</v>
      </c>
      <c r="I199" s="8" t="s">
        <v>4218</v>
      </c>
      <c r="J199" s="9" t="s">
        <v>679</v>
      </c>
      <c r="K199" s="270" t="s">
        <v>4219</v>
      </c>
      <c r="L199" s="46"/>
    </row>
    <row r="200" spans="1:12" s="3" customFormat="1">
      <c r="A200" s="6" t="s">
        <v>648</v>
      </c>
      <c r="B200" s="7" t="s">
        <v>1166</v>
      </c>
      <c r="C200" s="8" t="s">
        <v>3848</v>
      </c>
      <c r="D200" s="54" t="s">
        <v>753</v>
      </c>
      <c r="E200" s="266" t="s">
        <v>55</v>
      </c>
      <c r="F200" s="46"/>
      <c r="G200" s="26" t="s">
        <v>648</v>
      </c>
      <c r="H200" s="7" t="s">
        <v>2637</v>
      </c>
      <c r="I200" s="8" t="s">
        <v>2638</v>
      </c>
      <c r="J200" s="9" t="s">
        <v>631</v>
      </c>
      <c r="K200" s="270" t="s">
        <v>1776</v>
      </c>
      <c r="L200" s="46"/>
    </row>
    <row r="201" spans="1:12" s="3" customFormat="1">
      <c r="A201" s="6" t="s">
        <v>649</v>
      </c>
      <c r="B201" s="7" t="s">
        <v>1033</v>
      </c>
      <c r="C201" s="8" t="s">
        <v>3646</v>
      </c>
      <c r="D201" s="9" t="s">
        <v>931</v>
      </c>
      <c r="E201" s="266" t="s">
        <v>2084</v>
      </c>
      <c r="F201" s="46"/>
      <c r="G201" s="26" t="s">
        <v>649</v>
      </c>
      <c r="H201" s="7" t="s">
        <v>1509</v>
      </c>
      <c r="I201" s="8" t="s">
        <v>1036</v>
      </c>
      <c r="J201" s="9" t="s">
        <v>932</v>
      </c>
      <c r="K201" s="270" t="s">
        <v>1778</v>
      </c>
      <c r="L201" s="46"/>
    </row>
    <row r="202" spans="1:12" s="3" customFormat="1">
      <c r="A202" s="6" t="s">
        <v>650</v>
      </c>
      <c r="B202" s="7" t="s">
        <v>1518</v>
      </c>
      <c r="C202" s="8" t="s">
        <v>3993</v>
      </c>
      <c r="D202" s="9" t="s">
        <v>730</v>
      </c>
      <c r="E202" s="266" t="s">
        <v>402</v>
      </c>
      <c r="F202" s="46"/>
      <c r="G202" s="26" t="s">
        <v>650</v>
      </c>
      <c r="H202" s="7" t="s">
        <v>673</v>
      </c>
      <c r="I202" s="8" t="s">
        <v>3258</v>
      </c>
      <c r="J202" s="9" t="s">
        <v>753</v>
      </c>
      <c r="K202" s="270" t="s">
        <v>3668</v>
      </c>
      <c r="L202" s="46"/>
    </row>
    <row r="203" spans="1:12" s="3" customFormat="1">
      <c r="A203" s="6" t="s">
        <v>651</v>
      </c>
      <c r="B203" s="7" t="s">
        <v>3518</v>
      </c>
      <c r="C203" s="8" t="s">
        <v>3244</v>
      </c>
      <c r="D203" s="54" t="s">
        <v>753</v>
      </c>
      <c r="E203" s="266" t="s">
        <v>4200</v>
      </c>
      <c r="F203" s="46"/>
      <c r="G203" s="26" t="s">
        <v>651</v>
      </c>
      <c r="H203" s="7" t="s">
        <v>710</v>
      </c>
      <c r="I203" s="8" t="s">
        <v>4220</v>
      </c>
      <c r="J203" s="9" t="s">
        <v>679</v>
      </c>
      <c r="K203" s="270" t="s">
        <v>2707</v>
      </c>
      <c r="L203" s="46"/>
    </row>
    <row r="204" spans="1:12" s="3" customFormat="1">
      <c r="A204" s="6" t="s">
        <v>652</v>
      </c>
      <c r="B204" s="7" t="s">
        <v>830</v>
      </c>
      <c r="C204" s="8" t="s">
        <v>3865</v>
      </c>
      <c r="D204" s="54" t="s">
        <v>753</v>
      </c>
      <c r="E204" s="266" t="s">
        <v>440</v>
      </c>
      <c r="F204" s="46"/>
      <c r="G204" s="26" t="s">
        <v>652</v>
      </c>
      <c r="H204" s="7" t="s">
        <v>798</v>
      </c>
      <c r="I204" s="8" t="s">
        <v>4221</v>
      </c>
      <c r="J204" s="9" t="s">
        <v>753</v>
      </c>
      <c r="K204" s="270" t="s">
        <v>2711</v>
      </c>
      <c r="L204" s="46"/>
    </row>
    <row r="205" spans="1:12" s="3" customFormat="1">
      <c r="A205" s="6" t="s">
        <v>653</v>
      </c>
      <c r="B205" s="52" t="s">
        <v>1493</v>
      </c>
      <c r="C205" s="56" t="s">
        <v>871</v>
      </c>
      <c r="D205" s="9" t="s">
        <v>931</v>
      </c>
      <c r="E205" s="381" t="s">
        <v>442</v>
      </c>
      <c r="F205" s="46"/>
      <c r="G205" s="26" t="s">
        <v>653</v>
      </c>
      <c r="H205" s="52" t="s">
        <v>742</v>
      </c>
      <c r="I205" s="56" t="s">
        <v>838</v>
      </c>
      <c r="J205" s="54" t="s">
        <v>679</v>
      </c>
      <c r="K205" s="270" t="s">
        <v>3896</v>
      </c>
      <c r="L205" s="46"/>
    </row>
    <row r="206" spans="1:12" s="3" customFormat="1">
      <c r="A206" s="6" t="s">
        <v>901</v>
      </c>
      <c r="B206" s="52" t="s">
        <v>4201</v>
      </c>
      <c r="C206" s="56" t="s">
        <v>4202</v>
      </c>
      <c r="D206" s="9" t="s">
        <v>753</v>
      </c>
      <c r="E206" s="381" t="s">
        <v>443</v>
      </c>
      <c r="F206" s="46"/>
      <c r="G206" s="26" t="s">
        <v>901</v>
      </c>
      <c r="H206" s="52" t="s">
        <v>818</v>
      </c>
      <c r="I206" s="56" t="s">
        <v>4222</v>
      </c>
      <c r="J206" s="9" t="s">
        <v>37</v>
      </c>
      <c r="K206" s="382" t="s">
        <v>3885</v>
      </c>
      <c r="L206" s="46"/>
    </row>
    <row r="207" spans="1:12" s="3" customFormat="1">
      <c r="A207" s="6" t="s">
        <v>902</v>
      </c>
      <c r="B207" s="52" t="s">
        <v>759</v>
      </c>
      <c r="C207" s="56" t="s">
        <v>3485</v>
      </c>
      <c r="D207" s="54" t="s">
        <v>753</v>
      </c>
      <c r="E207" s="381" t="s">
        <v>4203</v>
      </c>
      <c r="F207" s="46"/>
      <c r="G207" s="26" t="s">
        <v>902</v>
      </c>
      <c r="H207" s="52" t="s">
        <v>1772</v>
      </c>
      <c r="I207" s="56" t="s">
        <v>1183</v>
      </c>
      <c r="J207" s="9" t="s">
        <v>931</v>
      </c>
      <c r="K207" s="382" t="s">
        <v>4223</v>
      </c>
      <c r="L207" s="46"/>
    </row>
    <row r="208" spans="1:12" s="3" customFormat="1">
      <c r="A208" s="6" t="s">
        <v>903</v>
      </c>
      <c r="B208" s="52" t="s">
        <v>1463</v>
      </c>
      <c r="C208" s="56" t="s">
        <v>4150</v>
      </c>
      <c r="D208" s="54" t="s">
        <v>932</v>
      </c>
      <c r="E208" s="381" t="s">
        <v>445</v>
      </c>
      <c r="F208" s="46"/>
      <c r="G208" s="26"/>
      <c r="H208" s="52"/>
      <c r="I208" s="56"/>
      <c r="J208" s="9"/>
      <c r="K208" s="382"/>
      <c r="L208" s="46"/>
    </row>
    <row r="209" spans="1:12" s="3" customFormat="1">
      <c r="A209" s="6" t="s">
        <v>904</v>
      </c>
      <c r="B209" s="52" t="s">
        <v>3494</v>
      </c>
      <c r="C209" s="56" t="s">
        <v>3840</v>
      </c>
      <c r="D209" s="9" t="s">
        <v>753</v>
      </c>
      <c r="E209" s="381" t="s">
        <v>467</v>
      </c>
      <c r="F209" s="46"/>
      <c r="G209" s="26"/>
      <c r="H209" s="52"/>
      <c r="I209" s="56"/>
      <c r="J209" s="9"/>
      <c r="K209" s="382"/>
      <c r="L209" s="46"/>
    </row>
    <row r="210" spans="1:12" s="3" customFormat="1">
      <c r="A210" s="6" t="s">
        <v>905</v>
      </c>
      <c r="B210" s="52" t="s">
        <v>1155</v>
      </c>
      <c r="C210" s="56" t="s">
        <v>4204</v>
      </c>
      <c r="D210" s="9" t="s">
        <v>753</v>
      </c>
      <c r="E210" s="381" t="s">
        <v>404</v>
      </c>
      <c r="F210" s="46"/>
      <c r="G210" s="26"/>
      <c r="H210" s="52"/>
      <c r="I210" s="56"/>
      <c r="J210" s="9"/>
      <c r="K210" s="382"/>
      <c r="L210" s="46"/>
    </row>
    <row r="211" spans="1:12" s="3" customFormat="1">
      <c r="A211" s="6" t="s">
        <v>1126</v>
      </c>
      <c r="B211" s="52" t="s">
        <v>830</v>
      </c>
      <c r="C211" s="56" t="s">
        <v>814</v>
      </c>
      <c r="D211" s="9" t="s">
        <v>932</v>
      </c>
      <c r="E211" s="381" t="s">
        <v>4205</v>
      </c>
      <c r="F211" s="46"/>
      <c r="G211" s="26"/>
      <c r="H211" s="52"/>
      <c r="I211" s="56"/>
      <c r="J211" s="54"/>
      <c r="K211" s="382"/>
      <c r="L211" s="46"/>
    </row>
    <row r="212" spans="1:12" s="3" customFormat="1">
      <c r="A212" s="6" t="s">
        <v>1127</v>
      </c>
      <c r="B212" s="52" t="s">
        <v>1463</v>
      </c>
      <c r="C212" s="56" t="s">
        <v>1340</v>
      </c>
      <c r="D212" s="54" t="s">
        <v>931</v>
      </c>
      <c r="E212" s="381" t="s">
        <v>405</v>
      </c>
      <c r="F212" s="46"/>
      <c r="G212" s="26"/>
      <c r="H212" s="52"/>
      <c r="I212" s="56"/>
      <c r="J212" s="54"/>
      <c r="K212" s="382"/>
      <c r="L212" s="46"/>
    </row>
    <row r="213" spans="1:12" s="3" customFormat="1">
      <c r="A213" s="6" t="s">
        <v>1128</v>
      </c>
      <c r="B213" s="52" t="s">
        <v>1764</v>
      </c>
      <c r="C213" s="56" t="s">
        <v>168</v>
      </c>
      <c r="D213" s="54" t="s">
        <v>931</v>
      </c>
      <c r="E213" s="381" t="s">
        <v>4206</v>
      </c>
      <c r="F213" s="46"/>
      <c r="G213" s="26"/>
      <c r="H213" s="52"/>
      <c r="I213" s="56"/>
      <c r="J213" s="9"/>
      <c r="K213" s="382"/>
      <c r="L213" s="46"/>
    </row>
    <row r="214" spans="1:12" s="3" customFormat="1">
      <c r="A214" s="6" t="s">
        <v>1129</v>
      </c>
      <c r="B214" s="52" t="s">
        <v>1259</v>
      </c>
      <c r="C214" s="56" t="s">
        <v>1154</v>
      </c>
      <c r="D214" s="54" t="s">
        <v>931</v>
      </c>
      <c r="E214" s="381" t="s">
        <v>447</v>
      </c>
      <c r="F214" s="46"/>
      <c r="G214" s="26"/>
      <c r="H214" s="52"/>
      <c r="I214" s="56"/>
      <c r="J214" s="54"/>
      <c r="K214" s="382"/>
      <c r="L214" s="46"/>
    </row>
    <row r="215" spans="1:12" s="3" customFormat="1">
      <c r="A215" s="6" t="s">
        <v>1130</v>
      </c>
      <c r="B215" s="52" t="s">
        <v>1558</v>
      </c>
      <c r="C215" s="56" t="s">
        <v>1125</v>
      </c>
      <c r="D215" s="54" t="s">
        <v>931</v>
      </c>
      <c r="E215" s="228" t="s">
        <v>448</v>
      </c>
      <c r="F215" s="46"/>
      <c r="G215" s="26"/>
      <c r="H215" s="52"/>
      <c r="I215" s="56"/>
      <c r="J215" s="9"/>
      <c r="K215" s="382"/>
      <c r="L215" s="46"/>
    </row>
    <row r="216" spans="1:12" s="3" customFormat="1">
      <c r="A216" s="6" t="s">
        <v>1131</v>
      </c>
      <c r="B216" s="52" t="s">
        <v>3658</v>
      </c>
      <c r="C216" s="56" t="s">
        <v>473</v>
      </c>
      <c r="D216" s="54" t="s">
        <v>931</v>
      </c>
      <c r="E216" s="228" t="s">
        <v>408</v>
      </c>
      <c r="F216" s="46"/>
      <c r="G216" s="26"/>
      <c r="H216" s="52"/>
      <c r="I216" s="56"/>
      <c r="J216" s="9"/>
      <c r="K216" s="239"/>
      <c r="L216" s="46"/>
    </row>
    <row r="217" spans="1:12" s="3" customFormat="1">
      <c r="A217" s="6" t="s">
        <v>1132</v>
      </c>
      <c r="B217" s="52" t="s">
        <v>1196</v>
      </c>
      <c r="C217" s="56" t="s">
        <v>871</v>
      </c>
      <c r="D217" s="54" t="s">
        <v>931</v>
      </c>
      <c r="E217" s="228" t="s">
        <v>125</v>
      </c>
      <c r="F217" s="46"/>
      <c r="G217" s="26"/>
      <c r="H217" s="52"/>
      <c r="I217" s="56"/>
      <c r="J217" s="9"/>
      <c r="K217" s="239"/>
      <c r="L217" s="46"/>
    </row>
    <row r="218" spans="1:12" s="3" customFormat="1">
      <c r="A218" s="6" t="s">
        <v>1133</v>
      </c>
      <c r="B218" s="52" t="s">
        <v>975</v>
      </c>
      <c r="C218" s="56" t="s">
        <v>4207</v>
      </c>
      <c r="D218" s="54" t="s">
        <v>753</v>
      </c>
      <c r="E218" s="228" t="s">
        <v>4208</v>
      </c>
      <c r="F218" s="46"/>
      <c r="G218" s="26"/>
      <c r="H218" s="52"/>
      <c r="I218" s="56"/>
      <c r="J218" s="54"/>
      <c r="K218" s="239"/>
      <c r="L218" s="46"/>
    </row>
    <row r="219" spans="1:12" s="3" customFormat="1">
      <c r="A219" s="6" t="s">
        <v>1134</v>
      </c>
      <c r="B219" s="52" t="s">
        <v>3270</v>
      </c>
      <c r="C219" s="56" t="s">
        <v>1198</v>
      </c>
      <c r="D219" s="54" t="s">
        <v>931</v>
      </c>
      <c r="E219" s="228" t="s">
        <v>421</v>
      </c>
      <c r="F219" s="46"/>
      <c r="G219" s="26"/>
      <c r="H219" s="52"/>
      <c r="I219" s="56"/>
      <c r="J219" s="9"/>
      <c r="K219" s="239"/>
      <c r="L219" s="46"/>
    </row>
    <row r="220" spans="1:12" s="3" customFormat="1" ht="12.75" thickBot="1">
      <c r="A220" s="6" t="s">
        <v>1135</v>
      </c>
      <c r="B220" s="52" t="s">
        <v>1104</v>
      </c>
      <c r="C220" s="56" t="s">
        <v>4209</v>
      </c>
      <c r="D220" s="54" t="s">
        <v>671</v>
      </c>
      <c r="E220" s="228" t="s">
        <v>231</v>
      </c>
      <c r="F220" s="46"/>
      <c r="G220" s="26"/>
      <c r="H220" s="52"/>
      <c r="I220" s="56"/>
      <c r="J220" s="9"/>
      <c r="K220" s="239"/>
      <c r="L220" s="46"/>
    </row>
    <row r="221" spans="1:12" s="3" customFormat="1" ht="13.5" hidden="1" thickBot="1">
      <c r="A221" s="6"/>
      <c r="B221" s="52"/>
      <c r="C221" s="241"/>
      <c r="D221" s="54"/>
      <c r="E221" s="228"/>
      <c r="F221" s="46"/>
      <c r="G221" s="26"/>
      <c r="H221" s="52"/>
      <c r="I221" s="56"/>
      <c r="J221" s="54"/>
      <c r="K221" s="239"/>
      <c r="L221" s="46"/>
    </row>
    <row r="222" spans="1:12" s="3" customFormat="1" ht="13.5" hidden="1" thickBot="1">
      <c r="A222" s="6"/>
      <c r="B222" s="52"/>
      <c r="C222" s="241"/>
      <c r="D222" s="54"/>
      <c r="E222" s="228"/>
      <c r="F222" s="46"/>
      <c r="G222" s="26"/>
      <c r="H222" s="52"/>
      <c r="I222" s="56"/>
      <c r="J222" s="54"/>
      <c r="K222" s="239"/>
      <c r="L222" s="46"/>
    </row>
    <row r="223" spans="1:12" s="3" customFormat="1" ht="13.5" hidden="1" thickBot="1">
      <c r="A223" s="6"/>
      <c r="B223" s="52"/>
      <c r="C223" s="241"/>
      <c r="D223" s="54"/>
      <c r="E223" s="228"/>
      <c r="F223" s="46"/>
      <c r="G223" s="26"/>
      <c r="H223" s="52"/>
      <c r="I223" s="56"/>
      <c r="J223" s="9"/>
      <c r="K223" s="239"/>
      <c r="L223" s="46"/>
    </row>
    <row r="224" spans="1:12" s="3" customFormat="1" ht="13.5" hidden="1" thickBot="1">
      <c r="A224" s="6"/>
      <c r="B224" s="52"/>
      <c r="C224" s="241"/>
      <c r="D224" s="54"/>
      <c r="E224" s="228"/>
      <c r="F224" s="46"/>
      <c r="G224" s="26"/>
      <c r="H224" s="52"/>
      <c r="I224" s="56"/>
      <c r="J224" s="54"/>
      <c r="K224" s="239"/>
      <c r="L224" s="46"/>
    </row>
    <row r="225" spans="1:12" s="3" customFormat="1" ht="12.75" thickTop="1">
      <c r="A225" s="47"/>
      <c r="B225" s="47"/>
      <c r="C225" s="47"/>
      <c r="D225" s="47"/>
      <c r="E225" s="47"/>
      <c r="F225" s="46"/>
      <c r="G225" s="48"/>
      <c r="H225" s="48"/>
      <c r="I225" s="48"/>
      <c r="J225" s="48"/>
      <c r="K225" s="48"/>
      <c r="L225" s="46"/>
    </row>
    <row r="226" spans="1:12" ht="21" thickBot="1">
      <c r="A226" s="893" t="s">
        <v>771</v>
      </c>
      <c r="B226" s="893"/>
      <c r="C226" s="35"/>
      <c r="D226" s="794" t="s">
        <v>715</v>
      </c>
      <c r="E226" s="902" t="s">
        <v>1650</v>
      </c>
      <c r="F226" s="902"/>
      <c r="G226" s="902"/>
      <c r="H226" s="902"/>
      <c r="I226" s="35"/>
      <c r="J226" s="893" t="s">
        <v>3696</v>
      </c>
      <c r="K226" s="893"/>
      <c r="L226" s="35"/>
    </row>
    <row r="227" spans="1:12" ht="13.5" thickTop="1" thickBot="1">
      <c r="A227" s="894" t="s">
        <v>623</v>
      </c>
      <c r="B227" s="895"/>
      <c r="C227" s="43"/>
      <c r="D227" s="44"/>
      <c r="E227" s="44"/>
      <c r="F227" s="35"/>
      <c r="G227" s="898" t="s">
        <v>654</v>
      </c>
      <c r="H227" s="899"/>
      <c r="I227" s="45"/>
      <c r="J227" s="45"/>
      <c r="K227" s="45"/>
      <c r="L227" s="35"/>
    </row>
    <row r="228" spans="1:12" s="3" customFormat="1" ht="16.5" thickTop="1" thickBot="1">
      <c r="A228" s="896"/>
      <c r="B228" s="897"/>
      <c r="C228" s="14"/>
      <c r="D228" s="12" t="s">
        <v>647</v>
      </c>
      <c r="E228" s="13">
        <f>COUNTA(C230:C252)</f>
        <v>15</v>
      </c>
      <c r="F228" s="46"/>
      <c r="G228" s="900"/>
      <c r="H228" s="901"/>
      <c r="I228" s="32"/>
      <c r="J228" s="33" t="s">
        <v>647</v>
      </c>
      <c r="K228" s="34">
        <f>COUNTA(I230:I252)</f>
        <v>11</v>
      </c>
      <c r="L228" s="46"/>
    </row>
    <row r="229" spans="1:12" s="3" customFormat="1">
      <c r="A229" s="15" t="s">
        <v>628</v>
      </c>
      <c r="B229" s="16" t="s">
        <v>624</v>
      </c>
      <c r="C229" s="4" t="s">
        <v>625</v>
      </c>
      <c r="D229" s="4" t="s">
        <v>626</v>
      </c>
      <c r="E229" s="5" t="s">
        <v>646</v>
      </c>
      <c r="F229" s="46"/>
      <c r="G229" s="24" t="s">
        <v>628</v>
      </c>
      <c r="H229" s="23" t="s">
        <v>624</v>
      </c>
      <c r="I229" s="4" t="s">
        <v>625</v>
      </c>
      <c r="J229" s="4" t="s">
        <v>626</v>
      </c>
      <c r="K229" s="25" t="s">
        <v>646</v>
      </c>
      <c r="L229" s="46"/>
    </row>
    <row r="230" spans="1:12" s="3" customFormat="1">
      <c r="A230" s="82" t="s">
        <v>632</v>
      </c>
      <c r="B230" s="83" t="s">
        <v>689</v>
      </c>
      <c r="C230" s="84" t="s">
        <v>3069</v>
      </c>
      <c r="D230" s="85" t="s">
        <v>753</v>
      </c>
      <c r="E230" s="263" t="s">
        <v>466</v>
      </c>
      <c r="F230" s="46"/>
      <c r="G230" s="100" t="s">
        <v>632</v>
      </c>
      <c r="H230" s="83" t="s">
        <v>1274</v>
      </c>
      <c r="I230" s="84" t="s">
        <v>4231</v>
      </c>
      <c r="J230" s="85" t="s">
        <v>671</v>
      </c>
      <c r="K230" s="267" t="s">
        <v>2101</v>
      </c>
      <c r="L230" s="46"/>
    </row>
    <row r="231" spans="1:12" s="3" customFormat="1">
      <c r="A231" s="87" t="s">
        <v>633</v>
      </c>
      <c r="B231" s="88" t="s">
        <v>1089</v>
      </c>
      <c r="C231" s="89" t="s">
        <v>4224</v>
      </c>
      <c r="D231" s="90" t="s">
        <v>931</v>
      </c>
      <c r="E231" s="264" t="s">
        <v>2672</v>
      </c>
      <c r="F231" s="46"/>
      <c r="G231" s="102" t="s">
        <v>633</v>
      </c>
      <c r="H231" s="88" t="s">
        <v>1116</v>
      </c>
      <c r="I231" s="89" t="s">
        <v>792</v>
      </c>
      <c r="J231" s="90" t="s">
        <v>663</v>
      </c>
      <c r="K231" s="268" t="s">
        <v>2879</v>
      </c>
      <c r="L231" s="46"/>
    </row>
    <row r="232" spans="1:12" s="3" customFormat="1">
      <c r="A232" s="92" t="s">
        <v>634</v>
      </c>
      <c r="B232" s="93" t="s">
        <v>1166</v>
      </c>
      <c r="C232" s="94" t="s">
        <v>4225</v>
      </c>
      <c r="D232" s="95" t="s">
        <v>931</v>
      </c>
      <c r="E232" s="265" t="s">
        <v>429</v>
      </c>
      <c r="F232" s="46"/>
      <c r="G232" s="104" t="s">
        <v>634</v>
      </c>
      <c r="H232" s="93" t="s">
        <v>666</v>
      </c>
      <c r="I232" s="94" t="s">
        <v>1742</v>
      </c>
      <c r="J232" s="95" t="s">
        <v>753</v>
      </c>
      <c r="K232" s="269" t="s">
        <v>4232</v>
      </c>
      <c r="L232" s="46"/>
    </row>
    <row r="233" spans="1:12" s="3" customFormat="1">
      <c r="A233" s="6" t="s">
        <v>635</v>
      </c>
      <c r="B233" s="7" t="s">
        <v>1104</v>
      </c>
      <c r="C233" s="8" t="s">
        <v>3882</v>
      </c>
      <c r="D233" s="9" t="s">
        <v>753</v>
      </c>
      <c r="E233" s="266" t="s">
        <v>496</v>
      </c>
      <c r="F233" s="46"/>
      <c r="G233" s="26" t="s">
        <v>635</v>
      </c>
      <c r="H233" s="7" t="s">
        <v>669</v>
      </c>
      <c r="I233" s="8" t="s">
        <v>2853</v>
      </c>
      <c r="J233" s="9" t="s">
        <v>753</v>
      </c>
      <c r="K233" s="270" t="s">
        <v>2711</v>
      </c>
      <c r="L233" s="46"/>
    </row>
    <row r="234" spans="1:12" s="3" customFormat="1">
      <c r="A234" s="6" t="s">
        <v>636</v>
      </c>
      <c r="B234" s="7" t="s">
        <v>830</v>
      </c>
      <c r="C234" s="8" t="s">
        <v>4111</v>
      </c>
      <c r="D234" s="9" t="s">
        <v>2473</v>
      </c>
      <c r="E234" s="266" t="s">
        <v>2704</v>
      </c>
      <c r="F234" s="46"/>
      <c r="G234" s="26" t="s">
        <v>636</v>
      </c>
      <c r="H234" s="7" t="s">
        <v>710</v>
      </c>
      <c r="I234" s="8" t="s">
        <v>1038</v>
      </c>
      <c r="J234" s="9" t="s">
        <v>931</v>
      </c>
      <c r="K234" s="270" t="s">
        <v>3896</v>
      </c>
      <c r="L234" s="46"/>
    </row>
    <row r="235" spans="1:12" s="3" customFormat="1">
      <c r="A235" s="6" t="s">
        <v>637</v>
      </c>
      <c r="B235" s="7" t="s">
        <v>698</v>
      </c>
      <c r="C235" s="8" t="s">
        <v>3470</v>
      </c>
      <c r="D235" s="9" t="s">
        <v>935</v>
      </c>
      <c r="E235" s="266" t="s">
        <v>1774</v>
      </c>
      <c r="F235" s="46"/>
      <c r="G235" s="26" t="s">
        <v>637</v>
      </c>
      <c r="H235" s="7" t="s">
        <v>742</v>
      </c>
      <c r="I235" s="8" t="s">
        <v>2897</v>
      </c>
      <c r="J235" s="9" t="s">
        <v>753</v>
      </c>
      <c r="K235" s="270" t="s">
        <v>3885</v>
      </c>
      <c r="L235" s="46"/>
    </row>
    <row r="236" spans="1:12" s="3" customFormat="1">
      <c r="A236" s="6" t="s">
        <v>638</v>
      </c>
      <c r="B236" s="7" t="s">
        <v>349</v>
      </c>
      <c r="C236" s="8" t="s">
        <v>3264</v>
      </c>
      <c r="D236" s="9" t="s">
        <v>753</v>
      </c>
      <c r="E236" s="266" t="s">
        <v>2503</v>
      </c>
      <c r="F236" s="46"/>
      <c r="G236" s="26" t="s">
        <v>638</v>
      </c>
      <c r="H236" s="7" t="s">
        <v>798</v>
      </c>
      <c r="I236" s="8" t="s">
        <v>746</v>
      </c>
      <c r="J236" s="9" t="s">
        <v>2440</v>
      </c>
      <c r="K236" s="270" t="s">
        <v>3121</v>
      </c>
      <c r="L236" s="46"/>
    </row>
    <row r="237" spans="1:12" s="3" customFormat="1">
      <c r="A237" s="6" t="s">
        <v>639</v>
      </c>
      <c r="B237" s="7" t="s">
        <v>629</v>
      </c>
      <c r="C237" s="8" t="s">
        <v>4226</v>
      </c>
      <c r="D237" s="9" t="s">
        <v>753</v>
      </c>
      <c r="E237" s="266" t="s">
        <v>433</v>
      </c>
      <c r="F237" s="46"/>
      <c r="G237" s="26" t="s">
        <v>639</v>
      </c>
      <c r="H237" s="7" t="s">
        <v>666</v>
      </c>
      <c r="I237" s="8" t="s">
        <v>1717</v>
      </c>
      <c r="J237" s="9" t="s">
        <v>631</v>
      </c>
      <c r="K237" s="270" t="s">
        <v>3122</v>
      </c>
      <c r="L237" s="46"/>
    </row>
    <row r="238" spans="1:12" s="3" customFormat="1">
      <c r="A238" s="6" t="s">
        <v>640</v>
      </c>
      <c r="B238" s="7" t="s">
        <v>1260</v>
      </c>
      <c r="C238" s="8" t="s">
        <v>2453</v>
      </c>
      <c r="D238" s="9" t="s">
        <v>671</v>
      </c>
      <c r="E238" s="266" t="s">
        <v>4227</v>
      </c>
      <c r="F238" s="46"/>
      <c r="G238" s="26" t="s">
        <v>640</v>
      </c>
      <c r="H238" s="7" t="s">
        <v>984</v>
      </c>
      <c r="I238" s="8" t="s">
        <v>4233</v>
      </c>
      <c r="J238" s="9" t="s">
        <v>753</v>
      </c>
      <c r="K238" s="270" t="s">
        <v>4234</v>
      </c>
      <c r="L238" s="46"/>
    </row>
    <row r="239" spans="1:12" s="3" customFormat="1">
      <c r="A239" s="6" t="s">
        <v>641</v>
      </c>
      <c r="B239" s="7" t="s">
        <v>3461</v>
      </c>
      <c r="C239" s="8" t="s">
        <v>4228</v>
      </c>
      <c r="D239" s="9" t="s">
        <v>671</v>
      </c>
      <c r="E239" s="266" t="s">
        <v>1776</v>
      </c>
      <c r="F239" s="46"/>
      <c r="G239" s="26" t="s">
        <v>641</v>
      </c>
      <c r="H239" s="7" t="s">
        <v>793</v>
      </c>
      <c r="I239" s="8" t="s">
        <v>2855</v>
      </c>
      <c r="J239" s="9" t="s">
        <v>663</v>
      </c>
      <c r="K239" s="270" t="s">
        <v>4235</v>
      </c>
      <c r="L239" s="46"/>
    </row>
    <row r="240" spans="1:12" s="3" customFormat="1">
      <c r="A240" s="6" t="s">
        <v>642</v>
      </c>
      <c r="B240" s="7" t="s">
        <v>2326</v>
      </c>
      <c r="C240" s="8" t="s">
        <v>196</v>
      </c>
      <c r="D240" s="9" t="s">
        <v>931</v>
      </c>
      <c r="E240" s="266" t="s">
        <v>1778</v>
      </c>
      <c r="F240" s="46"/>
      <c r="G240" s="26" t="s">
        <v>642</v>
      </c>
      <c r="H240" s="7" t="s">
        <v>793</v>
      </c>
      <c r="I240" s="8" t="s">
        <v>4065</v>
      </c>
      <c r="J240" s="9" t="s">
        <v>631</v>
      </c>
      <c r="K240" s="270" t="s">
        <v>2122</v>
      </c>
      <c r="L240" s="46"/>
    </row>
    <row r="241" spans="1:12" s="3" customFormat="1">
      <c r="A241" s="6" t="s">
        <v>643</v>
      </c>
      <c r="B241" s="7" t="s">
        <v>1268</v>
      </c>
      <c r="C241" s="8" t="s">
        <v>4134</v>
      </c>
      <c r="D241" s="9" t="s">
        <v>4336</v>
      </c>
      <c r="E241" s="266" t="s">
        <v>3091</v>
      </c>
      <c r="F241" s="46"/>
      <c r="G241" s="26"/>
      <c r="H241" s="7"/>
      <c r="I241" s="8"/>
      <c r="J241" s="9"/>
      <c r="K241" s="270"/>
      <c r="L241" s="46"/>
    </row>
    <row r="242" spans="1:12" s="3" customFormat="1">
      <c r="A242" s="6" t="s">
        <v>644</v>
      </c>
      <c r="B242" s="7" t="s">
        <v>689</v>
      </c>
      <c r="C242" s="8" t="s">
        <v>3662</v>
      </c>
      <c r="D242" s="9" t="s">
        <v>753</v>
      </c>
      <c r="E242" s="266" t="s">
        <v>2711</v>
      </c>
      <c r="F242" s="46"/>
      <c r="G242" s="26"/>
      <c r="H242" s="7"/>
      <c r="I242" s="8"/>
      <c r="J242" s="9"/>
      <c r="K242" s="270"/>
      <c r="L242" s="46"/>
    </row>
    <row r="243" spans="1:12" s="3" customFormat="1">
      <c r="A243" s="6" t="s">
        <v>645</v>
      </c>
      <c r="B243" s="7" t="s">
        <v>4229</v>
      </c>
      <c r="C243" s="8" t="s">
        <v>877</v>
      </c>
      <c r="D243" s="9" t="s">
        <v>931</v>
      </c>
      <c r="E243" s="266" t="s">
        <v>2082</v>
      </c>
      <c r="F243" s="46"/>
      <c r="G243" s="26"/>
      <c r="H243" s="7"/>
      <c r="I243" s="8"/>
      <c r="J243" s="9"/>
      <c r="K243" s="270"/>
      <c r="L243" s="46"/>
    </row>
    <row r="244" spans="1:12" s="3" customFormat="1" ht="12.75" thickBot="1">
      <c r="A244" s="6" t="s">
        <v>648</v>
      </c>
      <c r="B244" s="7" t="s">
        <v>833</v>
      </c>
      <c r="C244" s="8" t="s">
        <v>4230</v>
      </c>
      <c r="D244" s="9" t="s">
        <v>753</v>
      </c>
      <c r="E244" s="266" t="s">
        <v>3284</v>
      </c>
      <c r="F244" s="46"/>
      <c r="G244" s="26"/>
      <c r="H244" s="7"/>
      <c r="I244" s="8"/>
      <c r="J244" s="9"/>
      <c r="K244" s="270"/>
      <c r="L244" s="46"/>
    </row>
    <row r="245" spans="1:12" s="3" customFormat="1" ht="12.75" hidden="1" thickBot="1">
      <c r="A245" s="6"/>
      <c r="B245" s="7"/>
      <c r="C245" s="8"/>
      <c r="D245" s="9"/>
      <c r="E245" s="266"/>
      <c r="F245" s="46"/>
      <c r="G245" s="26"/>
      <c r="H245" s="7"/>
      <c r="I245" s="8"/>
      <c r="J245" s="9"/>
      <c r="K245" s="270"/>
      <c r="L245" s="46"/>
    </row>
    <row r="246" spans="1:12" s="3" customFormat="1" ht="12.75" hidden="1" thickBot="1">
      <c r="A246" s="6"/>
      <c r="B246" s="7"/>
      <c r="C246" s="8"/>
      <c r="D246" s="9"/>
      <c r="E246" s="266"/>
      <c r="F246" s="46"/>
      <c r="G246" s="26"/>
      <c r="H246" s="7"/>
      <c r="I246" s="8"/>
      <c r="J246" s="9"/>
      <c r="K246" s="270"/>
      <c r="L246" s="46"/>
    </row>
    <row r="247" spans="1:12" s="3" customFormat="1" ht="12.75" hidden="1" thickBot="1">
      <c r="A247" s="6"/>
      <c r="B247" s="7"/>
      <c r="C247" s="8"/>
      <c r="D247" s="9"/>
      <c r="E247" s="266"/>
      <c r="F247" s="46"/>
      <c r="G247" s="26"/>
      <c r="H247" s="7"/>
      <c r="I247" s="333"/>
      <c r="J247" s="9"/>
      <c r="K247" s="270"/>
      <c r="L247" s="46"/>
    </row>
    <row r="248" spans="1:12" s="3" customFormat="1" ht="13.5" hidden="1" thickBot="1">
      <c r="A248" s="6"/>
      <c r="B248" s="7"/>
      <c r="C248" s="402"/>
      <c r="D248" s="9"/>
      <c r="E248" s="266"/>
      <c r="F248" s="46"/>
      <c r="G248" s="26"/>
      <c r="H248" s="7"/>
      <c r="I248" s="333"/>
      <c r="J248" s="9"/>
      <c r="K248" s="270"/>
      <c r="L248" s="46"/>
    </row>
    <row r="249" spans="1:12" s="3" customFormat="1" ht="13.5" hidden="1" thickBot="1">
      <c r="A249" s="6"/>
      <c r="B249" s="7"/>
      <c r="C249" s="402"/>
      <c r="D249" s="9"/>
      <c r="E249" s="266"/>
      <c r="F249" s="46"/>
      <c r="G249" s="26"/>
      <c r="H249" s="7"/>
      <c r="I249" s="333"/>
      <c r="J249" s="9"/>
      <c r="K249" s="270"/>
      <c r="L249" s="46"/>
    </row>
    <row r="250" spans="1:12" s="3" customFormat="1" ht="13.5" hidden="1" thickBot="1">
      <c r="A250" s="6"/>
      <c r="B250" s="7"/>
      <c r="C250" s="402"/>
      <c r="D250" s="9"/>
      <c r="E250" s="266"/>
      <c r="F250" s="46"/>
      <c r="G250" s="26"/>
      <c r="H250" s="7"/>
      <c r="I250" s="333"/>
      <c r="J250" s="9"/>
      <c r="K250" s="270"/>
      <c r="L250" s="46"/>
    </row>
    <row r="251" spans="1:12" s="3" customFormat="1" ht="13.5" hidden="1" thickBot="1">
      <c r="A251" s="6"/>
      <c r="B251" s="7"/>
      <c r="C251" s="21"/>
      <c r="D251" s="9"/>
      <c r="E251" s="226"/>
      <c r="F251" s="46"/>
      <c r="G251" s="26"/>
      <c r="H251" s="7"/>
      <c r="I251" s="333"/>
      <c r="J251" s="9"/>
      <c r="K251" s="237"/>
      <c r="L251" s="46"/>
    </row>
    <row r="252" spans="1:12" s="3" customFormat="1" ht="13.5" hidden="1" thickBot="1">
      <c r="A252" s="19"/>
      <c r="B252" s="10"/>
      <c r="C252" s="22"/>
      <c r="D252" s="11"/>
      <c r="E252" s="227"/>
      <c r="F252" s="46"/>
      <c r="G252" s="28"/>
      <c r="H252" s="29"/>
      <c r="I252" s="506"/>
      <c r="J252" s="30"/>
      <c r="K252" s="238"/>
      <c r="L252" s="46"/>
    </row>
    <row r="253" spans="1:12" s="3" customFormat="1" ht="12.75" thickTop="1">
      <c r="A253" s="47"/>
      <c r="B253" s="47"/>
      <c r="C253" s="47"/>
      <c r="D253" s="47"/>
      <c r="E253" s="47"/>
      <c r="F253" s="46"/>
      <c r="G253" s="48"/>
      <c r="H253" s="48"/>
      <c r="I253" s="48"/>
      <c r="J253" s="48"/>
      <c r="K253" s="48"/>
      <c r="L253" s="46"/>
    </row>
    <row r="254" spans="1:12" ht="21" thickBot="1">
      <c r="A254" s="893" t="s">
        <v>5</v>
      </c>
      <c r="B254" s="893"/>
      <c r="C254" s="35"/>
      <c r="D254" s="794" t="s">
        <v>3696</v>
      </c>
      <c r="E254" s="902" t="s">
        <v>717</v>
      </c>
      <c r="F254" s="902"/>
      <c r="G254" s="902"/>
      <c r="H254" s="902"/>
      <c r="I254" s="35"/>
      <c r="J254" s="893" t="s">
        <v>3695</v>
      </c>
      <c r="K254" s="893"/>
      <c r="L254" s="35"/>
    </row>
    <row r="255" spans="1:12" ht="13.5" thickTop="1" thickBot="1">
      <c r="A255" s="894" t="s">
        <v>1624</v>
      </c>
      <c r="B255" s="895"/>
      <c r="C255" s="43"/>
      <c r="D255" s="44"/>
      <c r="E255" s="44"/>
      <c r="F255" s="35"/>
      <c r="G255" s="898" t="s">
        <v>1625</v>
      </c>
      <c r="H255" s="899"/>
      <c r="I255" s="45"/>
      <c r="J255" s="45"/>
      <c r="K255" s="45"/>
      <c r="L255" s="35"/>
    </row>
    <row r="256" spans="1:12" ht="16.5" thickTop="1" thickBot="1">
      <c r="A256" s="896"/>
      <c r="B256" s="897"/>
      <c r="C256" s="14"/>
      <c r="D256" s="12" t="s">
        <v>647</v>
      </c>
      <c r="E256" s="13">
        <f>COUNTA(C258:C277)</f>
        <v>7</v>
      </c>
      <c r="F256" s="46"/>
      <c r="G256" s="900"/>
      <c r="H256" s="901"/>
      <c r="I256" s="32"/>
      <c r="J256" s="33" t="s">
        <v>647</v>
      </c>
      <c r="K256" s="34">
        <f>COUNTA(I258:I277)</f>
        <v>6</v>
      </c>
      <c r="L256" s="35"/>
    </row>
    <row r="257" spans="1:12">
      <c r="A257" s="15" t="s">
        <v>628</v>
      </c>
      <c r="B257" s="16" t="s">
        <v>624</v>
      </c>
      <c r="C257" s="4" t="s">
        <v>625</v>
      </c>
      <c r="D257" s="4" t="s">
        <v>626</v>
      </c>
      <c r="E257" s="5" t="s">
        <v>646</v>
      </c>
      <c r="F257" s="46"/>
      <c r="G257" s="24" t="s">
        <v>628</v>
      </c>
      <c r="H257" s="23" t="s">
        <v>624</v>
      </c>
      <c r="I257" s="4" t="s">
        <v>625</v>
      </c>
      <c r="J257" s="4" t="s">
        <v>626</v>
      </c>
      <c r="K257" s="25" t="s">
        <v>646</v>
      </c>
      <c r="L257" s="35"/>
    </row>
    <row r="258" spans="1:12">
      <c r="A258" s="82" t="s">
        <v>632</v>
      </c>
      <c r="B258" s="83" t="s">
        <v>920</v>
      </c>
      <c r="C258" s="84" t="s">
        <v>2861</v>
      </c>
      <c r="D258" s="85" t="s">
        <v>753</v>
      </c>
      <c r="E258" s="263" t="s">
        <v>3889</v>
      </c>
      <c r="F258" s="46"/>
      <c r="G258" s="100" t="s">
        <v>632</v>
      </c>
      <c r="H258" s="83" t="s">
        <v>669</v>
      </c>
      <c r="I258" s="84" t="s">
        <v>3888</v>
      </c>
      <c r="J258" s="85" t="s">
        <v>753</v>
      </c>
      <c r="K258" s="267" t="s">
        <v>4238</v>
      </c>
      <c r="L258" s="35"/>
    </row>
    <row r="259" spans="1:12">
      <c r="A259" s="87" t="s">
        <v>633</v>
      </c>
      <c r="B259" s="88" t="s">
        <v>1358</v>
      </c>
      <c r="C259" s="89" t="s">
        <v>3068</v>
      </c>
      <c r="D259" s="90" t="s">
        <v>671</v>
      </c>
      <c r="E259" s="264" t="s">
        <v>2707</v>
      </c>
      <c r="F259" s="46"/>
      <c r="G259" s="102" t="s">
        <v>633</v>
      </c>
      <c r="H259" s="88" t="s">
        <v>707</v>
      </c>
      <c r="I259" s="89" t="s">
        <v>3675</v>
      </c>
      <c r="J259" s="90" t="s">
        <v>671</v>
      </c>
      <c r="K259" s="268" t="s">
        <v>2132</v>
      </c>
      <c r="L259" s="35"/>
    </row>
    <row r="260" spans="1:12">
      <c r="A260" s="92" t="s">
        <v>634</v>
      </c>
      <c r="B260" s="93" t="s">
        <v>629</v>
      </c>
      <c r="C260" s="94" t="s">
        <v>2642</v>
      </c>
      <c r="D260" s="95" t="s">
        <v>753</v>
      </c>
      <c r="E260" s="265" t="s">
        <v>3669</v>
      </c>
      <c r="F260" s="46"/>
      <c r="G260" s="104" t="s">
        <v>634</v>
      </c>
      <c r="H260" s="93" t="s">
        <v>3988</v>
      </c>
      <c r="I260" s="94" t="s">
        <v>3890</v>
      </c>
      <c r="J260" s="95" t="s">
        <v>753</v>
      </c>
      <c r="K260" s="269" t="s">
        <v>2936</v>
      </c>
      <c r="L260" s="35"/>
    </row>
    <row r="261" spans="1:12">
      <c r="A261" s="6" t="s">
        <v>635</v>
      </c>
      <c r="B261" s="7" t="s">
        <v>1311</v>
      </c>
      <c r="C261" s="8" t="s">
        <v>2298</v>
      </c>
      <c r="D261" s="9" t="s">
        <v>753</v>
      </c>
      <c r="E261" s="266" t="s">
        <v>4236</v>
      </c>
      <c r="F261" s="46"/>
      <c r="G261" s="26" t="s">
        <v>635</v>
      </c>
      <c r="H261" s="7" t="s">
        <v>1053</v>
      </c>
      <c r="I261" s="8" t="s">
        <v>998</v>
      </c>
      <c r="J261" s="9" t="s">
        <v>753</v>
      </c>
      <c r="K261" s="270" t="s">
        <v>4239</v>
      </c>
      <c r="L261" s="35"/>
    </row>
    <row r="262" spans="1:12">
      <c r="A262" s="6" t="s">
        <v>636</v>
      </c>
      <c r="B262" s="7" t="s">
        <v>692</v>
      </c>
      <c r="C262" s="8" t="s">
        <v>2322</v>
      </c>
      <c r="D262" s="9" t="s">
        <v>753</v>
      </c>
      <c r="E262" s="266" t="s">
        <v>2529</v>
      </c>
      <c r="F262" s="46"/>
      <c r="G262" s="26" t="s">
        <v>636</v>
      </c>
      <c r="H262" s="7" t="s">
        <v>1274</v>
      </c>
      <c r="I262" s="8" t="s">
        <v>4240</v>
      </c>
      <c r="J262" s="9" t="s">
        <v>753</v>
      </c>
      <c r="K262" s="270" t="s">
        <v>3179</v>
      </c>
      <c r="L262" s="35"/>
    </row>
    <row r="263" spans="1:12">
      <c r="A263" s="6" t="s">
        <v>637</v>
      </c>
      <c r="B263" s="7" t="s">
        <v>1324</v>
      </c>
      <c r="C263" s="8" t="s">
        <v>4237</v>
      </c>
      <c r="D263" s="9" t="s">
        <v>753</v>
      </c>
      <c r="E263" s="266" t="s">
        <v>3541</v>
      </c>
      <c r="F263" s="46"/>
      <c r="G263" s="26" t="s">
        <v>637</v>
      </c>
      <c r="H263" s="7" t="s">
        <v>1509</v>
      </c>
      <c r="I263" s="8" t="s">
        <v>4241</v>
      </c>
      <c r="J263" s="9" t="s">
        <v>3837</v>
      </c>
      <c r="K263" s="270" t="s">
        <v>4242</v>
      </c>
      <c r="L263" s="35"/>
    </row>
    <row r="264" spans="1:12" ht="12.75" thickBot="1">
      <c r="A264" s="6" t="s">
        <v>638</v>
      </c>
      <c r="B264" s="7" t="s">
        <v>923</v>
      </c>
      <c r="C264" s="8" t="s">
        <v>3487</v>
      </c>
      <c r="D264" s="9" t="s">
        <v>753</v>
      </c>
      <c r="E264" s="266" t="s">
        <v>515</v>
      </c>
      <c r="F264" s="46"/>
      <c r="G264" s="26"/>
      <c r="H264" s="7"/>
      <c r="I264" s="8"/>
      <c r="J264" s="9"/>
      <c r="K264" s="270"/>
      <c r="L264" s="35"/>
    </row>
    <row r="265" spans="1:12" ht="12.75" hidden="1" thickBot="1">
      <c r="A265" s="6"/>
      <c r="B265" s="7"/>
      <c r="C265" s="8"/>
      <c r="D265" s="9"/>
      <c r="E265" s="266"/>
      <c r="F265" s="46"/>
      <c r="G265" s="26"/>
      <c r="H265" s="7"/>
      <c r="I265" s="8"/>
      <c r="J265" s="9"/>
      <c r="K265" s="270"/>
      <c r="L265" s="35"/>
    </row>
    <row r="266" spans="1:12" ht="12.75" hidden="1" thickBot="1">
      <c r="A266" s="6"/>
      <c r="B266" s="7"/>
      <c r="C266" s="8"/>
      <c r="D266" s="9"/>
      <c r="E266" s="266"/>
      <c r="F266" s="46"/>
      <c r="G266" s="26"/>
      <c r="H266" s="7"/>
      <c r="I266" s="8"/>
      <c r="J266" s="9"/>
      <c r="K266" s="270"/>
      <c r="L266" s="35"/>
    </row>
    <row r="267" spans="1:12" ht="12.75" hidden="1" thickBot="1">
      <c r="A267" s="6"/>
      <c r="B267" s="7"/>
      <c r="C267" s="8"/>
      <c r="D267" s="9"/>
      <c r="E267" s="266"/>
      <c r="F267" s="46"/>
      <c r="G267" s="26"/>
      <c r="H267" s="7"/>
      <c r="I267" s="8"/>
      <c r="J267" s="9"/>
      <c r="K267" s="270"/>
      <c r="L267" s="35"/>
    </row>
    <row r="268" spans="1:12" ht="13.5" hidden="1" thickBot="1">
      <c r="A268" s="6"/>
      <c r="B268" s="7"/>
      <c r="C268" s="20"/>
      <c r="D268" s="9"/>
      <c r="E268" s="266"/>
      <c r="F268" s="46"/>
      <c r="G268" s="26"/>
      <c r="H268" s="7"/>
      <c r="I268" s="8"/>
      <c r="J268" s="9"/>
      <c r="K268" s="270"/>
      <c r="L268" s="35"/>
    </row>
    <row r="269" spans="1:12" ht="13.5" hidden="1" thickBot="1">
      <c r="A269" s="6"/>
      <c r="B269" s="7"/>
      <c r="C269" s="20"/>
      <c r="D269" s="9"/>
      <c r="E269" s="266"/>
      <c r="F269" s="46"/>
      <c r="G269" s="26"/>
      <c r="H269" s="7"/>
      <c r="I269" s="8"/>
      <c r="J269" s="9"/>
      <c r="K269" s="270"/>
      <c r="L269" s="35"/>
    </row>
    <row r="270" spans="1:12" ht="13.5" hidden="1" thickBot="1">
      <c r="A270" s="6"/>
      <c r="B270" s="7"/>
      <c r="C270" s="20"/>
      <c r="D270" s="9"/>
      <c r="E270" s="226"/>
      <c r="F270" s="46"/>
      <c r="G270" s="26"/>
      <c r="H270" s="7"/>
      <c r="I270" s="8"/>
      <c r="J270" s="9"/>
      <c r="K270" s="237"/>
      <c r="L270" s="35"/>
    </row>
    <row r="271" spans="1:12" ht="13.5" hidden="1" thickBot="1">
      <c r="A271" s="6"/>
      <c r="B271" s="7"/>
      <c r="C271" s="20"/>
      <c r="D271" s="9"/>
      <c r="E271" s="226"/>
      <c r="F271" s="46"/>
      <c r="G271" s="26"/>
      <c r="H271" s="7"/>
      <c r="I271" s="8"/>
      <c r="J271" s="9"/>
      <c r="K271" s="237"/>
      <c r="L271" s="35"/>
    </row>
    <row r="272" spans="1:12" ht="13.5" hidden="1" thickBot="1">
      <c r="A272" s="6"/>
      <c r="B272" s="7"/>
      <c r="C272" s="21"/>
      <c r="D272" s="9"/>
      <c r="E272" s="226"/>
      <c r="F272" s="46"/>
      <c r="G272" s="26"/>
      <c r="H272" s="7"/>
      <c r="I272" s="7"/>
      <c r="J272" s="9"/>
      <c r="K272" s="237"/>
      <c r="L272" s="35"/>
    </row>
    <row r="273" spans="1:12" ht="13.5" hidden="1" thickBot="1">
      <c r="A273" s="6"/>
      <c r="B273" s="7"/>
      <c r="C273" s="21"/>
      <c r="D273" s="9"/>
      <c r="E273" s="226"/>
      <c r="F273" s="46"/>
      <c r="G273" s="26"/>
      <c r="H273" s="7"/>
      <c r="I273" s="7"/>
      <c r="J273" s="9"/>
      <c r="K273" s="237"/>
      <c r="L273" s="35"/>
    </row>
    <row r="274" spans="1:12" ht="13.5" hidden="1" thickBot="1">
      <c r="A274" s="6"/>
      <c r="B274" s="7"/>
      <c r="C274" s="21"/>
      <c r="D274" s="9"/>
      <c r="E274" s="226"/>
      <c r="F274" s="46"/>
      <c r="G274" s="26"/>
      <c r="H274" s="7"/>
      <c r="I274" s="7"/>
      <c r="J274" s="9"/>
      <c r="K274" s="237"/>
      <c r="L274" s="35"/>
    </row>
    <row r="275" spans="1:12" ht="13.5" hidden="1" thickBot="1">
      <c r="A275" s="6"/>
      <c r="B275" s="7"/>
      <c r="C275" s="21"/>
      <c r="D275" s="9"/>
      <c r="E275" s="226"/>
      <c r="F275" s="46"/>
      <c r="G275" s="26"/>
      <c r="H275" s="7"/>
      <c r="I275" s="7"/>
      <c r="J275" s="9"/>
      <c r="K275" s="237"/>
      <c r="L275" s="35"/>
    </row>
    <row r="276" spans="1:12" ht="13.5" hidden="1" thickBot="1">
      <c r="A276" s="6"/>
      <c r="B276" s="7"/>
      <c r="C276" s="21"/>
      <c r="D276" s="9"/>
      <c r="E276" s="226"/>
      <c r="F276" s="46"/>
      <c r="G276" s="26"/>
      <c r="H276" s="7"/>
      <c r="I276" s="7"/>
      <c r="J276" s="9"/>
      <c r="K276" s="237"/>
      <c r="L276" s="35"/>
    </row>
    <row r="277" spans="1:12" ht="13.5" hidden="1" thickBot="1">
      <c r="A277" s="19"/>
      <c r="B277" s="10"/>
      <c r="C277" s="22"/>
      <c r="D277" s="11"/>
      <c r="E277" s="227"/>
      <c r="F277" s="46"/>
      <c r="G277" s="28"/>
      <c r="H277" s="29"/>
      <c r="I277" s="29"/>
      <c r="J277" s="30"/>
      <c r="K277" s="238"/>
      <c r="L277" s="35"/>
    </row>
    <row r="278" spans="1:12" ht="6.75" customHeight="1" thickTop="1">
      <c r="A278" s="47"/>
      <c r="B278" s="47"/>
      <c r="C278" s="47"/>
      <c r="D278" s="47"/>
      <c r="E278" s="47"/>
      <c r="F278" s="46"/>
      <c r="G278" s="48"/>
      <c r="H278" s="48"/>
      <c r="I278" s="48"/>
      <c r="J278" s="48"/>
      <c r="K278" s="48"/>
      <c r="L278" s="35"/>
    </row>
    <row r="279" spans="1:12" s="3" customFormat="1" ht="21" thickBot="1">
      <c r="A279" s="893" t="s">
        <v>772</v>
      </c>
      <c r="B279" s="893"/>
      <c r="C279" s="35"/>
      <c r="D279" s="794" t="s">
        <v>3695</v>
      </c>
      <c r="E279" s="902" t="s">
        <v>1651</v>
      </c>
      <c r="F279" s="902"/>
      <c r="G279" s="902"/>
      <c r="H279" s="902"/>
      <c r="I279" s="35"/>
      <c r="J279" s="893" t="s">
        <v>4339</v>
      </c>
      <c r="K279" s="893"/>
      <c r="L279" s="46"/>
    </row>
    <row r="280" spans="1:12" s="3" customFormat="1" ht="13.5" thickTop="1" thickBot="1">
      <c r="A280" s="894" t="s">
        <v>718</v>
      </c>
      <c r="B280" s="895"/>
      <c r="C280" s="43"/>
      <c r="D280" s="44"/>
      <c r="E280" s="44"/>
      <c r="F280" s="35"/>
      <c r="G280" s="898" t="s">
        <v>719</v>
      </c>
      <c r="H280" s="899"/>
      <c r="I280" s="45"/>
      <c r="J280" s="45"/>
      <c r="K280" s="45"/>
      <c r="L280" s="46"/>
    </row>
    <row r="281" spans="1:12" s="3" customFormat="1" ht="16.5" thickTop="1" thickBot="1">
      <c r="A281" s="896"/>
      <c r="B281" s="897"/>
      <c r="C281" s="14"/>
      <c r="D281" s="12" t="s">
        <v>647</v>
      </c>
      <c r="E281" s="13">
        <f>COUNTA(C283:C302)</f>
        <v>4</v>
      </c>
      <c r="F281" s="46"/>
      <c r="G281" s="900"/>
      <c r="H281" s="901"/>
      <c r="I281" s="32"/>
      <c r="J281" s="33" t="s">
        <v>647</v>
      </c>
      <c r="K281" s="34">
        <f>COUNTA(I283:I302)</f>
        <v>7</v>
      </c>
      <c r="L281" s="46"/>
    </row>
    <row r="282" spans="1:12" s="3" customFormat="1">
      <c r="A282" s="15" t="s">
        <v>628</v>
      </c>
      <c r="B282" s="16" t="s">
        <v>624</v>
      </c>
      <c r="C282" s="4" t="s">
        <v>625</v>
      </c>
      <c r="D282" s="4" t="s">
        <v>626</v>
      </c>
      <c r="E282" s="5" t="s">
        <v>646</v>
      </c>
      <c r="F282" s="46"/>
      <c r="G282" s="24" t="s">
        <v>628</v>
      </c>
      <c r="H282" s="23" t="s">
        <v>624</v>
      </c>
      <c r="I282" s="4" t="s">
        <v>625</v>
      </c>
      <c r="J282" s="4" t="s">
        <v>626</v>
      </c>
      <c r="K282" s="25" t="s">
        <v>646</v>
      </c>
      <c r="L282" s="46"/>
    </row>
    <row r="283" spans="1:12" s="3" customFormat="1">
      <c r="A283" s="82" t="s">
        <v>632</v>
      </c>
      <c r="B283" s="83" t="s">
        <v>978</v>
      </c>
      <c r="C283" s="84" t="s">
        <v>2657</v>
      </c>
      <c r="D283" s="85" t="s">
        <v>753</v>
      </c>
      <c r="E283" s="263" t="s">
        <v>4243</v>
      </c>
      <c r="F283" s="46"/>
      <c r="G283" s="100" t="s">
        <v>632</v>
      </c>
      <c r="H283" s="83" t="s">
        <v>798</v>
      </c>
      <c r="I283" s="84" t="s">
        <v>3525</v>
      </c>
      <c r="J283" s="85" t="s">
        <v>663</v>
      </c>
      <c r="K283" s="267" t="s">
        <v>4247</v>
      </c>
      <c r="L283" s="46"/>
    </row>
    <row r="284" spans="1:12" s="3" customFormat="1">
      <c r="A284" s="87" t="s">
        <v>633</v>
      </c>
      <c r="B284" s="88" t="s">
        <v>629</v>
      </c>
      <c r="C284" s="89" t="s">
        <v>2657</v>
      </c>
      <c r="D284" s="90" t="s">
        <v>753</v>
      </c>
      <c r="E284" s="264" t="s">
        <v>4244</v>
      </c>
      <c r="F284" s="46"/>
      <c r="G284" s="102" t="s">
        <v>633</v>
      </c>
      <c r="H284" s="88" t="s">
        <v>793</v>
      </c>
      <c r="I284" s="89" t="s">
        <v>2904</v>
      </c>
      <c r="J284" s="90" t="s">
        <v>753</v>
      </c>
      <c r="K284" s="268" t="s">
        <v>4248</v>
      </c>
      <c r="L284" s="46"/>
    </row>
    <row r="285" spans="1:12" s="3" customFormat="1">
      <c r="A285" s="92" t="s">
        <v>634</v>
      </c>
      <c r="B285" s="93" t="s">
        <v>1098</v>
      </c>
      <c r="C285" s="94" t="s">
        <v>2661</v>
      </c>
      <c r="D285" s="95" t="s">
        <v>753</v>
      </c>
      <c r="E285" s="265" t="s">
        <v>4245</v>
      </c>
      <c r="F285" s="46"/>
      <c r="G285" s="104" t="s">
        <v>634</v>
      </c>
      <c r="H285" s="93" t="s">
        <v>1738</v>
      </c>
      <c r="I285" s="94" t="s">
        <v>3661</v>
      </c>
      <c r="J285" s="95" t="s">
        <v>663</v>
      </c>
      <c r="K285" s="269" t="s">
        <v>4249</v>
      </c>
      <c r="L285" s="46"/>
    </row>
    <row r="286" spans="1:12" s="3" customFormat="1">
      <c r="A286" s="6" t="s">
        <v>635</v>
      </c>
      <c r="B286" s="7" t="s">
        <v>1104</v>
      </c>
      <c r="C286" s="8" t="s">
        <v>685</v>
      </c>
      <c r="D286" s="9" t="s">
        <v>663</v>
      </c>
      <c r="E286" s="266" t="s">
        <v>4246</v>
      </c>
      <c r="F286" s="46"/>
      <c r="G286" s="26" t="s">
        <v>635</v>
      </c>
      <c r="H286" s="7" t="s">
        <v>1775</v>
      </c>
      <c r="I286" s="8" t="s">
        <v>1173</v>
      </c>
      <c r="J286" s="9" t="s">
        <v>931</v>
      </c>
      <c r="K286" s="270" t="s">
        <v>4250</v>
      </c>
      <c r="L286" s="46"/>
    </row>
    <row r="287" spans="1:12" s="3" customFormat="1">
      <c r="A287" s="6"/>
      <c r="B287" s="7"/>
      <c r="C287" s="8"/>
      <c r="D287" s="9"/>
      <c r="E287" s="266"/>
      <c r="F287" s="46"/>
      <c r="G287" s="26" t="s">
        <v>636</v>
      </c>
      <c r="H287" s="7" t="s">
        <v>984</v>
      </c>
      <c r="I287" s="8" t="s">
        <v>4251</v>
      </c>
      <c r="J287" s="9" t="s">
        <v>663</v>
      </c>
      <c r="K287" s="270" t="s">
        <v>4252</v>
      </c>
      <c r="L287" s="46"/>
    </row>
    <row r="288" spans="1:12" s="3" customFormat="1">
      <c r="A288" s="6"/>
      <c r="B288" s="7"/>
      <c r="C288" s="8"/>
      <c r="D288" s="9"/>
      <c r="E288" s="266"/>
      <c r="F288" s="46"/>
      <c r="G288" s="26" t="s">
        <v>637</v>
      </c>
      <c r="H288" s="7" t="s">
        <v>1346</v>
      </c>
      <c r="I288" s="8" t="s">
        <v>70</v>
      </c>
      <c r="J288" s="9" t="s">
        <v>931</v>
      </c>
      <c r="K288" s="270" t="s">
        <v>4253</v>
      </c>
      <c r="L288" s="46"/>
    </row>
    <row r="289" spans="1:12" s="3" customFormat="1" ht="12.75" thickBot="1">
      <c r="A289" s="6"/>
      <c r="B289" s="7"/>
      <c r="C289" s="8"/>
      <c r="D289" s="9"/>
      <c r="E289" s="266"/>
      <c r="F289" s="46"/>
      <c r="G289" s="26" t="s">
        <v>638</v>
      </c>
      <c r="H289" s="7" t="s">
        <v>849</v>
      </c>
      <c r="I289" s="8" t="s">
        <v>4254</v>
      </c>
      <c r="J289" s="9" t="s">
        <v>663</v>
      </c>
      <c r="K289" s="237" t="s">
        <v>587</v>
      </c>
      <c r="L289" s="46"/>
    </row>
    <row r="290" spans="1:12" s="3" customFormat="1" ht="13.5" hidden="1" thickBot="1">
      <c r="A290" s="6"/>
      <c r="B290" s="7"/>
      <c r="C290" s="20"/>
      <c r="D290" s="9"/>
      <c r="E290" s="226"/>
      <c r="F290" s="46"/>
      <c r="G290" s="26"/>
      <c r="H290" s="7"/>
      <c r="I290" s="8"/>
      <c r="J290" s="9"/>
      <c r="K290" s="237"/>
      <c r="L290" s="46"/>
    </row>
    <row r="291" spans="1:12" s="3" customFormat="1" ht="13.5" hidden="1" thickBot="1">
      <c r="A291" s="6"/>
      <c r="B291" s="7"/>
      <c r="C291" s="20"/>
      <c r="D291" s="9"/>
      <c r="E291" s="226"/>
      <c r="F291" s="46"/>
      <c r="G291" s="26"/>
      <c r="H291" s="7"/>
      <c r="I291" s="8"/>
      <c r="J291" s="9"/>
      <c r="K291" s="237"/>
      <c r="L291" s="46"/>
    </row>
    <row r="292" spans="1:12" s="3" customFormat="1" ht="13.5" hidden="1" thickBot="1">
      <c r="A292" s="6"/>
      <c r="B292" s="7"/>
      <c r="C292" s="20"/>
      <c r="D292" s="9"/>
      <c r="E292" s="226"/>
      <c r="F292" s="46"/>
      <c r="G292" s="26"/>
      <c r="H292" s="7"/>
      <c r="I292" s="8"/>
      <c r="J292" s="9"/>
      <c r="K292" s="237"/>
      <c r="L292" s="46"/>
    </row>
    <row r="293" spans="1:12" s="3" customFormat="1" ht="13.5" hidden="1" thickBot="1">
      <c r="A293" s="6"/>
      <c r="B293" s="7"/>
      <c r="C293" s="20"/>
      <c r="D293" s="9"/>
      <c r="E293" s="226"/>
      <c r="F293" s="46"/>
      <c r="G293" s="26"/>
      <c r="H293" s="7"/>
      <c r="I293" s="8"/>
      <c r="J293" s="9"/>
      <c r="K293" s="237"/>
      <c r="L293" s="46"/>
    </row>
    <row r="294" spans="1:12" s="3" customFormat="1" ht="13.5" hidden="1" thickBot="1">
      <c r="A294" s="6"/>
      <c r="B294" s="7"/>
      <c r="C294" s="20"/>
      <c r="D294" s="9"/>
      <c r="E294" s="226"/>
      <c r="F294" s="46"/>
      <c r="G294" s="26"/>
      <c r="H294" s="7"/>
      <c r="I294" s="8"/>
      <c r="J294" s="9"/>
      <c r="K294" s="237"/>
      <c r="L294" s="46"/>
    </row>
    <row r="295" spans="1:12" s="3" customFormat="1" ht="13.5" hidden="1" thickBot="1">
      <c r="A295" s="6"/>
      <c r="B295" s="7"/>
      <c r="C295" s="20"/>
      <c r="D295" s="9"/>
      <c r="E295" s="226"/>
      <c r="F295" s="46"/>
      <c r="G295" s="26"/>
      <c r="H295" s="7"/>
      <c r="I295" s="8"/>
      <c r="J295" s="9"/>
      <c r="K295" s="237"/>
      <c r="L295" s="46"/>
    </row>
    <row r="296" spans="1:12" s="3" customFormat="1" ht="13.5" hidden="1" thickBot="1">
      <c r="A296" s="6"/>
      <c r="B296" s="7"/>
      <c r="C296" s="20"/>
      <c r="D296" s="9"/>
      <c r="E296" s="226"/>
      <c r="F296" s="46"/>
      <c r="G296" s="26"/>
      <c r="H296" s="7"/>
      <c r="I296" s="8"/>
      <c r="J296" s="9"/>
      <c r="K296" s="237"/>
      <c r="L296" s="46"/>
    </row>
    <row r="297" spans="1:12" s="3" customFormat="1" ht="13.5" hidden="1" thickBot="1">
      <c r="A297" s="6"/>
      <c r="B297" s="7"/>
      <c r="C297" s="21"/>
      <c r="D297" s="9"/>
      <c r="E297" s="226"/>
      <c r="F297" s="46"/>
      <c r="G297" s="26"/>
      <c r="H297" s="7"/>
      <c r="I297" s="7"/>
      <c r="J297" s="9"/>
      <c r="K297" s="237"/>
      <c r="L297" s="46"/>
    </row>
    <row r="298" spans="1:12" s="3" customFormat="1" ht="13.5" hidden="1" thickBot="1">
      <c r="A298" s="6"/>
      <c r="B298" s="7"/>
      <c r="C298" s="21"/>
      <c r="D298" s="9"/>
      <c r="E298" s="226"/>
      <c r="F298" s="46"/>
      <c r="G298" s="26"/>
      <c r="H298" s="7"/>
      <c r="I298" s="7"/>
      <c r="J298" s="9"/>
      <c r="K298" s="237"/>
      <c r="L298" s="46"/>
    </row>
    <row r="299" spans="1:12" s="3" customFormat="1" ht="13.5" hidden="1" thickBot="1">
      <c r="A299" s="6"/>
      <c r="B299" s="7"/>
      <c r="C299" s="21"/>
      <c r="D299" s="9"/>
      <c r="E299" s="226"/>
      <c r="F299" s="46"/>
      <c r="G299" s="26"/>
      <c r="H299" s="7"/>
      <c r="I299" s="7"/>
      <c r="J299" s="9"/>
      <c r="K299" s="237"/>
      <c r="L299" s="46"/>
    </row>
    <row r="300" spans="1:12" s="3" customFormat="1" ht="13.5" hidden="1" thickBot="1">
      <c r="A300" s="6"/>
      <c r="B300" s="7"/>
      <c r="C300" s="21"/>
      <c r="D300" s="9"/>
      <c r="E300" s="226"/>
      <c r="F300" s="46"/>
      <c r="G300" s="26"/>
      <c r="H300" s="7"/>
      <c r="I300" s="7"/>
      <c r="J300" s="9"/>
      <c r="K300" s="237"/>
      <c r="L300" s="46"/>
    </row>
    <row r="301" spans="1:12" s="3" customFormat="1" ht="13.5" hidden="1" thickBot="1">
      <c r="A301" s="6"/>
      <c r="B301" s="7"/>
      <c r="C301" s="21"/>
      <c r="D301" s="9"/>
      <c r="E301" s="226"/>
      <c r="F301" s="46"/>
      <c r="G301" s="26"/>
      <c r="H301" s="7"/>
      <c r="I301" s="7"/>
      <c r="J301" s="9"/>
      <c r="K301" s="237"/>
      <c r="L301" s="46"/>
    </row>
    <row r="302" spans="1:12" s="3" customFormat="1" ht="13.5" hidden="1" thickBot="1">
      <c r="A302" s="19"/>
      <c r="B302" s="10"/>
      <c r="C302" s="22"/>
      <c r="D302" s="11"/>
      <c r="E302" s="227"/>
      <c r="F302" s="46"/>
      <c r="G302" s="28"/>
      <c r="H302" s="29"/>
      <c r="I302" s="29"/>
      <c r="J302" s="30"/>
      <c r="K302" s="238"/>
      <c r="L302" s="46"/>
    </row>
    <row r="303" spans="1:12" s="3" customFormat="1" ht="3.75" customHeight="1" thickTop="1">
      <c r="A303" s="47"/>
      <c r="B303" s="47"/>
      <c r="C303" s="47"/>
      <c r="D303" s="47"/>
      <c r="E303" s="47"/>
      <c r="F303" s="46"/>
      <c r="G303" s="48"/>
      <c r="H303" s="48"/>
      <c r="I303" s="48"/>
      <c r="J303" s="48"/>
      <c r="K303" s="48"/>
      <c r="L303" s="46"/>
    </row>
    <row r="304" spans="1:12" s="3" customFormat="1" ht="21" thickBot="1">
      <c r="A304" s="195" t="s">
        <v>773</v>
      </c>
      <c r="B304" s="794"/>
      <c r="C304" s="35"/>
      <c r="D304" s="794" t="s">
        <v>3695</v>
      </c>
      <c r="E304" s="902" t="s">
        <v>1652</v>
      </c>
      <c r="F304" s="902"/>
      <c r="G304" s="902"/>
      <c r="H304" s="902"/>
      <c r="I304" s="35"/>
      <c r="J304" s="794" t="s">
        <v>724</v>
      </c>
      <c r="K304" s="794"/>
      <c r="L304" s="46"/>
    </row>
    <row r="305" spans="1:12" s="3" customFormat="1" ht="13.5" thickTop="1" thickBot="1">
      <c r="A305" s="920" t="s">
        <v>720</v>
      </c>
      <c r="B305" s="921"/>
      <c r="C305" s="43"/>
      <c r="D305" s="44"/>
      <c r="E305" s="44"/>
      <c r="F305" s="35"/>
      <c r="G305" s="924" t="s">
        <v>721</v>
      </c>
      <c r="H305" s="925"/>
      <c r="I305" s="45"/>
      <c r="J305" s="45"/>
      <c r="K305" s="45"/>
      <c r="L305" s="46"/>
    </row>
    <row r="306" spans="1:12" s="3" customFormat="1" ht="16.5" thickTop="1" thickBot="1">
      <c r="A306" s="922"/>
      <c r="B306" s="923"/>
      <c r="C306" s="14"/>
      <c r="D306" s="12" t="s">
        <v>647</v>
      </c>
      <c r="E306" s="13">
        <f>COUNTA(C308:C328)</f>
        <v>7</v>
      </c>
      <c r="F306" s="46"/>
      <c r="G306" s="926"/>
      <c r="H306" s="927"/>
      <c r="I306" s="32"/>
      <c r="J306" s="33" t="s">
        <v>647</v>
      </c>
      <c r="K306" s="34">
        <f>COUNTA(I308:I328)</f>
        <v>21</v>
      </c>
      <c r="L306" s="46"/>
    </row>
    <row r="307" spans="1:12" s="3" customFormat="1">
      <c r="A307" s="15" t="s">
        <v>628</v>
      </c>
      <c r="B307" s="16" t="s">
        <v>624</v>
      </c>
      <c r="C307" s="4" t="s">
        <v>625</v>
      </c>
      <c r="D307" s="4" t="s">
        <v>1588</v>
      </c>
      <c r="E307" s="5" t="s">
        <v>646</v>
      </c>
      <c r="F307" s="46"/>
      <c r="G307" s="24" t="s">
        <v>628</v>
      </c>
      <c r="H307" s="23" t="s">
        <v>624</v>
      </c>
      <c r="I307" s="4" t="s">
        <v>625</v>
      </c>
      <c r="J307" s="4" t="s">
        <v>1588</v>
      </c>
      <c r="K307" s="25" t="s">
        <v>646</v>
      </c>
      <c r="L307" s="46"/>
    </row>
    <row r="308" spans="1:12" s="3" customFormat="1">
      <c r="A308" s="82" t="s">
        <v>632</v>
      </c>
      <c r="B308" s="83" t="s">
        <v>689</v>
      </c>
      <c r="C308" s="84" t="s">
        <v>3069</v>
      </c>
      <c r="D308" s="85" t="s">
        <v>753</v>
      </c>
      <c r="E308" s="263" t="s">
        <v>533</v>
      </c>
      <c r="F308" s="46"/>
      <c r="G308" s="100" t="s">
        <v>632</v>
      </c>
      <c r="H308" s="83" t="s">
        <v>742</v>
      </c>
      <c r="I308" s="84" t="s">
        <v>3110</v>
      </c>
      <c r="J308" s="85" t="s">
        <v>663</v>
      </c>
      <c r="K308" s="267" t="s">
        <v>4285</v>
      </c>
      <c r="L308" s="46"/>
    </row>
    <row r="309" spans="1:12" s="3" customFormat="1">
      <c r="A309" s="87" t="s">
        <v>633</v>
      </c>
      <c r="B309" s="88" t="s">
        <v>1358</v>
      </c>
      <c r="C309" s="89" t="s">
        <v>3068</v>
      </c>
      <c r="D309" s="90" t="s">
        <v>671</v>
      </c>
      <c r="E309" s="264" t="s">
        <v>4255</v>
      </c>
      <c r="F309" s="46"/>
      <c r="G309" s="102" t="s">
        <v>633</v>
      </c>
      <c r="H309" s="88" t="s">
        <v>669</v>
      </c>
      <c r="I309" s="89" t="s">
        <v>2689</v>
      </c>
      <c r="J309" s="90" t="s">
        <v>4286</v>
      </c>
      <c r="K309" s="268" t="s">
        <v>4287</v>
      </c>
      <c r="L309" s="46"/>
    </row>
    <row r="310" spans="1:12" s="3" customFormat="1">
      <c r="A310" s="92" t="s">
        <v>634</v>
      </c>
      <c r="B310" s="93" t="s">
        <v>920</v>
      </c>
      <c r="C310" s="94" t="s">
        <v>2861</v>
      </c>
      <c r="D310" s="95" t="s">
        <v>753</v>
      </c>
      <c r="E310" s="265" t="s">
        <v>4256</v>
      </c>
      <c r="F310" s="46"/>
      <c r="G310" s="104" t="s">
        <v>634</v>
      </c>
      <c r="H310" s="93" t="s">
        <v>3722</v>
      </c>
      <c r="I310" s="94" t="s">
        <v>3723</v>
      </c>
      <c r="J310" s="95" t="s">
        <v>4288</v>
      </c>
      <c r="K310" s="269" t="s">
        <v>3198</v>
      </c>
      <c r="L310" s="46"/>
    </row>
    <row r="311" spans="1:12" s="3" customFormat="1">
      <c r="A311" s="6" t="s">
        <v>635</v>
      </c>
      <c r="B311" s="7" t="s">
        <v>1087</v>
      </c>
      <c r="C311" s="8" t="s">
        <v>70</v>
      </c>
      <c r="D311" s="9" t="s">
        <v>931</v>
      </c>
      <c r="E311" s="266" t="s">
        <v>2732</v>
      </c>
      <c r="F311" s="46"/>
      <c r="G311" s="26" t="s">
        <v>635</v>
      </c>
      <c r="H311" s="7" t="s">
        <v>793</v>
      </c>
      <c r="I311" s="8" t="s">
        <v>794</v>
      </c>
      <c r="J311" s="9" t="s">
        <v>631</v>
      </c>
      <c r="K311" s="270" t="s">
        <v>4289</v>
      </c>
      <c r="L311" s="46"/>
    </row>
    <row r="312" spans="1:12" s="3" customFormat="1">
      <c r="A312" s="6" t="s">
        <v>636</v>
      </c>
      <c r="B312" s="7" t="s">
        <v>629</v>
      </c>
      <c r="C312" s="8" t="s">
        <v>2642</v>
      </c>
      <c r="D312" s="9" t="s">
        <v>753</v>
      </c>
      <c r="E312" s="266" t="s">
        <v>2973</v>
      </c>
      <c r="F312" s="46"/>
      <c r="G312" s="26" t="s">
        <v>636</v>
      </c>
      <c r="H312" s="7" t="s">
        <v>1116</v>
      </c>
      <c r="I312" s="8" t="s">
        <v>3940</v>
      </c>
      <c r="J312" s="9" t="s">
        <v>4290</v>
      </c>
      <c r="K312" s="270" t="s">
        <v>4291</v>
      </c>
      <c r="L312" s="46"/>
    </row>
    <row r="313" spans="1:12" s="3" customFormat="1">
      <c r="A313" s="6" t="s">
        <v>637</v>
      </c>
      <c r="B313" s="7" t="s">
        <v>629</v>
      </c>
      <c r="C313" s="8" t="s">
        <v>2325</v>
      </c>
      <c r="D313" s="9" t="s">
        <v>753</v>
      </c>
      <c r="E313" s="266" t="s">
        <v>4257</v>
      </c>
      <c r="F313" s="46"/>
      <c r="G313" s="26" t="s">
        <v>637</v>
      </c>
      <c r="H313" s="7" t="s">
        <v>1123</v>
      </c>
      <c r="I313" s="8" t="s">
        <v>3730</v>
      </c>
      <c r="J313" s="9" t="s">
        <v>663</v>
      </c>
      <c r="K313" s="270" t="s">
        <v>4292</v>
      </c>
      <c r="L313" s="46"/>
    </row>
    <row r="314" spans="1:12" s="3" customFormat="1">
      <c r="A314" s="6" t="s">
        <v>638</v>
      </c>
      <c r="B314" s="7" t="s">
        <v>1618</v>
      </c>
      <c r="C314" s="8" t="s">
        <v>4258</v>
      </c>
      <c r="D314" s="9" t="s">
        <v>753</v>
      </c>
      <c r="E314" s="266" t="s">
        <v>4259</v>
      </c>
      <c r="F314" s="46"/>
      <c r="G314" s="26" t="s">
        <v>638</v>
      </c>
      <c r="H314" s="7" t="s">
        <v>669</v>
      </c>
      <c r="I314" s="8" t="s">
        <v>3661</v>
      </c>
      <c r="J314" s="9" t="s">
        <v>663</v>
      </c>
      <c r="K314" s="270" t="s">
        <v>4293</v>
      </c>
      <c r="L314" s="46"/>
    </row>
    <row r="315" spans="1:12" s="3" customFormat="1" ht="12.75">
      <c r="A315" s="6"/>
      <c r="B315" s="7"/>
      <c r="C315" s="20"/>
      <c r="D315" s="9"/>
      <c r="E315" s="226"/>
      <c r="F315" s="46"/>
      <c r="G315" s="26" t="s">
        <v>639</v>
      </c>
      <c r="H315" s="7" t="s">
        <v>2052</v>
      </c>
      <c r="I315" s="8" t="s">
        <v>4294</v>
      </c>
      <c r="J315" s="9" t="s">
        <v>2262</v>
      </c>
      <c r="K315" s="270" t="s">
        <v>4295</v>
      </c>
      <c r="L315" s="46"/>
    </row>
    <row r="316" spans="1:12" s="3" customFormat="1" ht="12.75">
      <c r="A316" s="6"/>
      <c r="B316" s="7"/>
      <c r="C316" s="20"/>
      <c r="D316" s="9"/>
      <c r="E316" s="226"/>
      <c r="F316" s="46"/>
      <c r="G316" s="26" t="s">
        <v>640</v>
      </c>
      <c r="H316" s="7" t="s">
        <v>785</v>
      </c>
      <c r="I316" s="8" t="s">
        <v>791</v>
      </c>
      <c r="J316" s="9" t="s">
        <v>3562</v>
      </c>
      <c r="K316" s="270" t="s">
        <v>4296</v>
      </c>
      <c r="L316" s="46"/>
    </row>
    <row r="317" spans="1:12" s="3" customFormat="1" ht="12.75">
      <c r="A317" s="6"/>
      <c r="B317" s="7"/>
      <c r="C317" s="20"/>
      <c r="D317" s="9"/>
      <c r="E317" s="226"/>
      <c r="F317" s="46"/>
      <c r="G317" s="26" t="s">
        <v>641</v>
      </c>
      <c r="H317" s="7" t="s">
        <v>673</v>
      </c>
      <c r="I317" s="8" t="s">
        <v>4297</v>
      </c>
      <c r="J317" s="9" t="s">
        <v>663</v>
      </c>
      <c r="K317" s="270" t="s">
        <v>4298</v>
      </c>
      <c r="L317" s="46"/>
    </row>
    <row r="318" spans="1:12" s="3" customFormat="1" ht="12.75">
      <c r="A318" s="6"/>
      <c r="B318" s="7"/>
      <c r="C318" s="20"/>
      <c r="D318" s="9"/>
      <c r="E318" s="226"/>
      <c r="F318" s="46"/>
      <c r="G318" s="26" t="s">
        <v>642</v>
      </c>
      <c r="H318" s="7" t="s">
        <v>669</v>
      </c>
      <c r="I318" s="8" t="s">
        <v>538</v>
      </c>
      <c r="J318" s="9" t="s">
        <v>753</v>
      </c>
      <c r="K318" s="270" t="s">
        <v>4299</v>
      </c>
      <c r="L318" s="46"/>
    </row>
    <row r="319" spans="1:12" s="3" customFormat="1" ht="12.75">
      <c r="A319" s="6"/>
      <c r="B319" s="7"/>
      <c r="C319" s="20"/>
      <c r="D319" s="9"/>
      <c r="E319" s="226"/>
      <c r="F319" s="46"/>
      <c r="G319" s="26" t="s">
        <v>643</v>
      </c>
      <c r="H319" s="7" t="s">
        <v>1117</v>
      </c>
      <c r="I319" s="8" t="s">
        <v>4038</v>
      </c>
      <c r="J319" s="9" t="s">
        <v>668</v>
      </c>
      <c r="K319" s="270" t="s">
        <v>601</v>
      </c>
      <c r="L319" s="46"/>
    </row>
    <row r="320" spans="1:12" s="3" customFormat="1" ht="12.75">
      <c r="A320" s="6"/>
      <c r="B320" s="7"/>
      <c r="C320" s="20"/>
      <c r="D320" s="9"/>
      <c r="E320" s="226"/>
      <c r="F320" s="46"/>
      <c r="G320" s="26" t="s">
        <v>644</v>
      </c>
      <c r="H320" s="7" t="s">
        <v>707</v>
      </c>
      <c r="I320" s="8" t="s">
        <v>3557</v>
      </c>
      <c r="J320" s="9" t="s">
        <v>631</v>
      </c>
      <c r="K320" s="270" t="s">
        <v>4300</v>
      </c>
      <c r="L320" s="46"/>
    </row>
    <row r="321" spans="1:12" s="3" customFormat="1" ht="12.75">
      <c r="A321" s="6"/>
      <c r="B321" s="7"/>
      <c r="C321" s="20"/>
      <c r="D321" s="9"/>
      <c r="E321" s="226"/>
      <c r="F321" s="46"/>
      <c r="G321" s="26" t="s">
        <v>645</v>
      </c>
      <c r="H321" s="7" t="s">
        <v>742</v>
      </c>
      <c r="I321" s="8" t="s">
        <v>4301</v>
      </c>
      <c r="J321" s="9" t="s">
        <v>663</v>
      </c>
      <c r="K321" s="270" t="s">
        <v>4302</v>
      </c>
      <c r="L321" s="46"/>
    </row>
    <row r="322" spans="1:12" s="3" customFormat="1" ht="12.75">
      <c r="A322" s="6"/>
      <c r="B322" s="7"/>
      <c r="C322" s="20"/>
      <c r="D322" s="9"/>
      <c r="E322" s="226"/>
      <c r="F322" s="46"/>
      <c r="G322" s="26" t="s">
        <v>648</v>
      </c>
      <c r="H322" s="7" t="s">
        <v>731</v>
      </c>
      <c r="I322" s="8" t="s">
        <v>4051</v>
      </c>
      <c r="J322" s="9" t="s">
        <v>802</v>
      </c>
      <c r="K322" s="270" t="s">
        <v>4303</v>
      </c>
      <c r="L322" s="46"/>
    </row>
    <row r="323" spans="1:12" s="3" customFormat="1" ht="12.75">
      <c r="A323" s="6"/>
      <c r="B323" s="7"/>
      <c r="C323" s="21"/>
      <c r="D323" s="9"/>
      <c r="E323" s="226"/>
      <c r="F323" s="46"/>
      <c r="G323" s="26" t="s">
        <v>649</v>
      </c>
      <c r="H323" s="7" t="s">
        <v>701</v>
      </c>
      <c r="I323" s="8" t="s">
        <v>1410</v>
      </c>
      <c r="J323" s="9" t="s">
        <v>4304</v>
      </c>
      <c r="K323" s="237" t="s">
        <v>3205</v>
      </c>
      <c r="L323" s="46"/>
    </row>
    <row r="324" spans="1:12" s="3" customFormat="1" ht="12.75">
      <c r="A324" s="6"/>
      <c r="B324" s="7"/>
      <c r="C324" s="21"/>
      <c r="D324" s="9"/>
      <c r="E324" s="226"/>
      <c r="F324" s="46"/>
      <c r="G324" s="26" t="s">
        <v>650</v>
      </c>
      <c r="H324" s="7" t="s">
        <v>742</v>
      </c>
      <c r="I324" s="333" t="s">
        <v>746</v>
      </c>
      <c r="J324" s="9" t="s">
        <v>631</v>
      </c>
      <c r="K324" s="237" t="s">
        <v>4305</v>
      </c>
      <c r="L324" s="46"/>
    </row>
    <row r="325" spans="1:12" s="3" customFormat="1" ht="12.75">
      <c r="A325" s="6"/>
      <c r="B325" s="7"/>
      <c r="C325" s="21"/>
      <c r="D325" s="9"/>
      <c r="E325" s="226"/>
      <c r="F325" s="46"/>
      <c r="G325" s="26" t="s">
        <v>651</v>
      </c>
      <c r="H325" s="7" t="s">
        <v>707</v>
      </c>
      <c r="I325" s="333" t="s">
        <v>672</v>
      </c>
      <c r="J325" s="9" t="s">
        <v>663</v>
      </c>
      <c r="K325" s="237" t="s">
        <v>4306</v>
      </c>
      <c r="L325" s="46"/>
    </row>
    <row r="326" spans="1:12" s="3" customFormat="1" ht="12.75">
      <c r="A326" s="6"/>
      <c r="B326" s="7"/>
      <c r="C326" s="21"/>
      <c r="D326" s="9"/>
      <c r="E326" s="226"/>
      <c r="F326" s="46"/>
      <c r="G326" s="26" t="s">
        <v>652</v>
      </c>
      <c r="H326" s="7" t="s">
        <v>793</v>
      </c>
      <c r="I326" s="333" t="s">
        <v>746</v>
      </c>
      <c r="J326" s="9" t="s">
        <v>631</v>
      </c>
      <c r="K326" s="237" t="s">
        <v>4307</v>
      </c>
      <c r="L326" s="46"/>
    </row>
    <row r="327" spans="1:12" s="3" customFormat="1" ht="12.75">
      <c r="A327" s="6"/>
      <c r="B327" s="7"/>
      <c r="C327" s="21"/>
      <c r="D327" s="9"/>
      <c r="E327" s="226"/>
      <c r="F327" s="46"/>
      <c r="G327" s="26" t="s">
        <v>653</v>
      </c>
      <c r="H327" s="7" t="s">
        <v>708</v>
      </c>
      <c r="I327" s="333" t="s">
        <v>811</v>
      </c>
      <c r="J327" s="9" t="s">
        <v>631</v>
      </c>
      <c r="K327" s="237" t="s">
        <v>4307</v>
      </c>
      <c r="L327" s="46"/>
    </row>
    <row r="328" spans="1:12" s="3" customFormat="1" ht="13.5" thickBot="1">
      <c r="A328" s="19"/>
      <c r="B328" s="10"/>
      <c r="C328" s="22"/>
      <c r="D328" s="11"/>
      <c r="E328" s="227"/>
      <c r="F328" s="46"/>
      <c r="G328" s="28" t="s">
        <v>901</v>
      </c>
      <c r="H328" s="29" t="s">
        <v>710</v>
      </c>
      <c r="I328" s="506" t="s">
        <v>3557</v>
      </c>
      <c r="J328" s="30" t="s">
        <v>631</v>
      </c>
      <c r="K328" s="238" t="s">
        <v>4308</v>
      </c>
      <c r="L328" s="46"/>
    </row>
    <row r="329" spans="1:12" s="3" customFormat="1" ht="6.75" customHeight="1" thickTop="1">
      <c r="A329" s="47"/>
      <c r="B329" s="47"/>
      <c r="C329" s="47"/>
      <c r="D329" s="47"/>
      <c r="E329" s="47"/>
      <c r="F329" s="46"/>
      <c r="G329" s="48"/>
      <c r="H329" s="48"/>
      <c r="I329" s="48"/>
      <c r="J329" s="48"/>
      <c r="K329" s="48"/>
      <c r="L329" s="46"/>
    </row>
    <row r="330" spans="1:12" s="3" customFormat="1" ht="21" thickBot="1">
      <c r="A330" s="195" t="s">
        <v>774</v>
      </c>
      <c r="B330" s="794"/>
      <c r="C330" s="35"/>
      <c r="D330" s="794" t="s">
        <v>3695</v>
      </c>
      <c r="E330" s="902" t="s">
        <v>723</v>
      </c>
      <c r="F330" s="902"/>
      <c r="G330" s="902"/>
      <c r="H330" s="902"/>
      <c r="J330" s="794" t="s">
        <v>724</v>
      </c>
      <c r="K330" s="794"/>
      <c r="L330" s="46"/>
    </row>
    <row r="331" spans="1:12" s="3" customFormat="1" ht="13.5" thickTop="1" thickBot="1">
      <c r="A331" s="920" t="s">
        <v>720</v>
      </c>
      <c r="B331" s="921"/>
      <c r="C331" s="43"/>
      <c r="D331" s="44"/>
      <c r="E331" s="44"/>
      <c r="F331" s="35"/>
      <c r="G331" s="924" t="s">
        <v>721</v>
      </c>
      <c r="H331" s="925"/>
      <c r="I331" s="45"/>
      <c r="J331" s="45"/>
      <c r="K331" s="45"/>
      <c r="L331" s="46"/>
    </row>
    <row r="332" spans="1:12" s="3" customFormat="1" ht="16.5" thickTop="1" thickBot="1">
      <c r="A332" s="922"/>
      <c r="B332" s="923"/>
      <c r="C332" s="14"/>
      <c r="D332" s="12" t="s">
        <v>647</v>
      </c>
      <c r="E332" s="13">
        <f>COUNTA(C334:C353)</f>
        <v>12</v>
      </c>
      <c r="F332" s="46"/>
      <c r="G332" s="926"/>
      <c r="H332" s="927"/>
      <c r="I332" s="32"/>
      <c r="J332" s="33" t="s">
        <v>647</v>
      </c>
      <c r="K332" s="34">
        <f>COUNTA(I334:I353)</f>
        <v>14</v>
      </c>
      <c r="L332" s="46"/>
    </row>
    <row r="333" spans="1:12" s="3" customFormat="1">
      <c r="A333" s="15" t="s">
        <v>628</v>
      </c>
      <c r="B333" s="16" t="s">
        <v>624</v>
      </c>
      <c r="C333" s="4" t="s">
        <v>625</v>
      </c>
      <c r="D333" s="4" t="s">
        <v>1588</v>
      </c>
      <c r="E333" s="5" t="s">
        <v>646</v>
      </c>
      <c r="F333" s="46"/>
      <c r="G333" s="24" t="s">
        <v>628</v>
      </c>
      <c r="H333" s="23" t="s">
        <v>624</v>
      </c>
      <c r="I333" s="4" t="s">
        <v>625</v>
      </c>
      <c r="J333" s="4" t="s">
        <v>1588</v>
      </c>
      <c r="K333" s="25" t="s">
        <v>646</v>
      </c>
      <c r="L333" s="46"/>
    </row>
    <row r="334" spans="1:12" s="3" customFormat="1">
      <c r="A334" s="82" t="s">
        <v>632</v>
      </c>
      <c r="B334" s="83" t="s">
        <v>698</v>
      </c>
      <c r="C334" s="84" t="s">
        <v>2298</v>
      </c>
      <c r="D334" s="85" t="s">
        <v>679</v>
      </c>
      <c r="E334" s="263" t="s">
        <v>2744</v>
      </c>
      <c r="F334" s="46"/>
      <c r="G334" s="100" t="s">
        <v>632</v>
      </c>
      <c r="H334" s="83" t="s">
        <v>982</v>
      </c>
      <c r="I334" s="84" t="s">
        <v>1281</v>
      </c>
      <c r="J334" s="85" t="s">
        <v>663</v>
      </c>
      <c r="K334" s="267" t="s">
        <v>4309</v>
      </c>
      <c r="L334" s="46"/>
    </row>
    <row r="335" spans="1:12" s="3" customFormat="1">
      <c r="A335" s="87" t="s">
        <v>633</v>
      </c>
      <c r="B335" s="88" t="s">
        <v>1043</v>
      </c>
      <c r="C335" s="89" t="s">
        <v>1751</v>
      </c>
      <c r="D335" s="90" t="s">
        <v>1675</v>
      </c>
      <c r="E335" s="264" t="s">
        <v>4260</v>
      </c>
      <c r="F335" s="46"/>
      <c r="G335" s="102" t="s">
        <v>633</v>
      </c>
      <c r="H335" s="88" t="s">
        <v>1065</v>
      </c>
      <c r="I335" s="89" t="s">
        <v>3110</v>
      </c>
      <c r="J335" s="90" t="s">
        <v>663</v>
      </c>
      <c r="K335" s="268" t="s">
        <v>4310</v>
      </c>
      <c r="L335" s="46"/>
    </row>
    <row r="336" spans="1:12" s="3" customFormat="1">
      <c r="A336" s="92" t="s">
        <v>634</v>
      </c>
      <c r="B336" s="93" t="s">
        <v>1620</v>
      </c>
      <c r="C336" s="94" t="s">
        <v>3932</v>
      </c>
      <c r="D336" s="95" t="s">
        <v>753</v>
      </c>
      <c r="E336" s="265" t="s">
        <v>4261</v>
      </c>
      <c r="F336" s="46"/>
      <c r="G336" s="104" t="s">
        <v>634</v>
      </c>
      <c r="H336" s="93" t="s">
        <v>742</v>
      </c>
      <c r="I336" s="94" t="s">
        <v>739</v>
      </c>
      <c r="J336" s="95" t="s">
        <v>663</v>
      </c>
      <c r="K336" s="269" t="s">
        <v>4311</v>
      </c>
      <c r="L336" s="46"/>
    </row>
    <row r="337" spans="1:12" s="3" customFormat="1">
      <c r="A337" s="6" t="s">
        <v>635</v>
      </c>
      <c r="B337" s="7" t="s">
        <v>920</v>
      </c>
      <c r="C337" s="8" t="s">
        <v>3642</v>
      </c>
      <c r="D337" s="9" t="s">
        <v>816</v>
      </c>
      <c r="E337" s="266" t="s">
        <v>554</v>
      </c>
      <c r="F337" s="46"/>
      <c r="G337" s="26" t="s">
        <v>635</v>
      </c>
      <c r="H337" s="7" t="s">
        <v>849</v>
      </c>
      <c r="I337" s="8" t="s">
        <v>1152</v>
      </c>
      <c r="J337" s="9" t="s">
        <v>671</v>
      </c>
      <c r="K337" s="270" t="s">
        <v>3731</v>
      </c>
      <c r="L337" s="46"/>
    </row>
    <row r="338" spans="1:12" s="3" customFormat="1">
      <c r="A338" s="6" t="s">
        <v>636</v>
      </c>
      <c r="B338" s="7" t="s">
        <v>761</v>
      </c>
      <c r="C338" s="8" t="s">
        <v>1529</v>
      </c>
      <c r="D338" s="9" t="s">
        <v>671</v>
      </c>
      <c r="E338" s="266" t="s">
        <v>4262</v>
      </c>
      <c r="F338" s="46"/>
      <c r="G338" s="26" t="s">
        <v>636</v>
      </c>
      <c r="H338" s="7" t="s">
        <v>744</v>
      </c>
      <c r="I338" s="8" t="s">
        <v>4312</v>
      </c>
      <c r="J338" s="9" t="s">
        <v>834</v>
      </c>
      <c r="K338" s="270" t="s">
        <v>3764</v>
      </c>
      <c r="L338" s="46"/>
    </row>
    <row r="339" spans="1:12" s="3" customFormat="1">
      <c r="A339" s="6" t="s">
        <v>637</v>
      </c>
      <c r="B339" s="7" t="s">
        <v>655</v>
      </c>
      <c r="C339" s="8" t="s">
        <v>3508</v>
      </c>
      <c r="D339" s="9" t="s">
        <v>753</v>
      </c>
      <c r="E339" s="266" t="s">
        <v>3317</v>
      </c>
      <c r="F339" s="46"/>
      <c r="G339" s="26" t="s">
        <v>637</v>
      </c>
      <c r="H339" s="7" t="s">
        <v>666</v>
      </c>
      <c r="I339" s="8" t="s">
        <v>367</v>
      </c>
      <c r="J339" s="9" t="s">
        <v>4313</v>
      </c>
      <c r="K339" s="270" t="s">
        <v>4314</v>
      </c>
      <c r="L339" s="46"/>
    </row>
    <row r="340" spans="1:12" s="3" customFormat="1">
      <c r="A340" s="6" t="s">
        <v>638</v>
      </c>
      <c r="B340" s="7" t="s">
        <v>923</v>
      </c>
      <c r="C340" s="8" t="s">
        <v>1614</v>
      </c>
      <c r="D340" s="9" t="s">
        <v>753</v>
      </c>
      <c r="E340" s="266" t="s">
        <v>4263</v>
      </c>
      <c r="F340" s="46"/>
      <c r="G340" s="26" t="s">
        <v>638</v>
      </c>
      <c r="H340" s="7" t="s">
        <v>731</v>
      </c>
      <c r="I340" s="8" t="s">
        <v>1781</v>
      </c>
      <c r="J340" s="9" t="s">
        <v>671</v>
      </c>
      <c r="K340" s="270" t="s">
        <v>3769</v>
      </c>
      <c r="L340" s="46"/>
    </row>
    <row r="341" spans="1:12" s="3" customFormat="1">
      <c r="A341" s="6" t="s">
        <v>639</v>
      </c>
      <c r="B341" s="7" t="s">
        <v>2450</v>
      </c>
      <c r="C341" s="8" t="s">
        <v>4031</v>
      </c>
      <c r="D341" s="9" t="s">
        <v>4264</v>
      </c>
      <c r="E341" s="266" t="s">
        <v>3698</v>
      </c>
      <c r="F341" s="46"/>
      <c r="G341" s="26" t="s">
        <v>639</v>
      </c>
      <c r="H341" s="7" t="s">
        <v>711</v>
      </c>
      <c r="I341" s="8" t="s">
        <v>3661</v>
      </c>
      <c r="J341" s="9" t="s">
        <v>663</v>
      </c>
      <c r="K341" s="270" t="s">
        <v>4315</v>
      </c>
      <c r="L341" s="46"/>
    </row>
    <row r="342" spans="1:12" s="3" customFormat="1">
      <c r="A342" s="6" t="s">
        <v>640</v>
      </c>
      <c r="B342" s="7" t="s">
        <v>698</v>
      </c>
      <c r="C342" s="8" t="s">
        <v>4164</v>
      </c>
      <c r="D342" s="9" t="s">
        <v>4265</v>
      </c>
      <c r="E342" s="266" t="s">
        <v>4266</v>
      </c>
      <c r="F342" s="46"/>
      <c r="G342" s="26" t="s">
        <v>640</v>
      </c>
      <c r="H342" s="7" t="s">
        <v>1172</v>
      </c>
      <c r="I342" s="8" t="s">
        <v>3750</v>
      </c>
      <c r="J342" s="9" t="s">
        <v>671</v>
      </c>
      <c r="K342" s="270" t="s">
        <v>4316</v>
      </c>
      <c r="L342" s="46"/>
    </row>
    <row r="343" spans="1:12" s="3" customFormat="1">
      <c r="A343" s="6" t="s">
        <v>641</v>
      </c>
      <c r="B343" s="7" t="s">
        <v>677</v>
      </c>
      <c r="C343" s="8" t="s">
        <v>4267</v>
      </c>
      <c r="D343" s="9" t="s">
        <v>4268</v>
      </c>
      <c r="E343" s="266" t="s">
        <v>4269</v>
      </c>
      <c r="F343" s="46"/>
      <c r="G343" s="26" t="s">
        <v>641</v>
      </c>
      <c r="H343" s="7" t="s">
        <v>1060</v>
      </c>
      <c r="I343" s="8" t="s">
        <v>1092</v>
      </c>
      <c r="J343" s="9" t="s">
        <v>671</v>
      </c>
      <c r="K343" s="270" t="s">
        <v>4317</v>
      </c>
      <c r="L343" s="46"/>
    </row>
    <row r="344" spans="1:12" s="3" customFormat="1">
      <c r="A344" s="6" t="s">
        <v>642</v>
      </c>
      <c r="B344" s="7" t="s">
        <v>4270</v>
      </c>
      <c r="C344" s="8" t="s">
        <v>4271</v>
      </c>
      <c r="D344" s="9" t="s">
        <v>663</v>
      </c>
      <c r="E344" s="266" t="s">
        <v>4272</v>
      </c>
      <c r="F344" s="46"/>
      <c r="G344" s="26" t="s">
        <v>642</v>
      </c>
      <c r="H344" s="7" t="s">
        <v>701</v>
      </c>
      <c r="I344" s="8" t="s">
        <v>4318</v>
      </c>
      <c r="J344" s="9" t="s">
        <v>663</v>
      </c>
      <c r="K344" s="270" t="s">
        <v>573</v>
      </c>
      <c r="L344" s="46"/>
    </row>
    <row r="345" spans="1:12" s="3" customFormat="1">
      <c r="A345" s="6" t="s">
        <v>643</v>
      </c>
      <c r="B345" s="7" t="s">
        <v>1407</v>
      </c>
      <c r="C345" s="8" t="s">
        <v>1339</v>
      </c>
      <c r="D345" s="9" t="s">
        <v>631</v>
      </c>
      <c r="E345" s="266" t="s">
        <v>4273</v>
      </c>
      <c r="F345" s="46"/>
      <c r="G345" s="26" t="s">
        <v>643</v>
      </c>
      <c r="H345" s="7" t="s">
        <v>849</v>
      </c>
      <c r="I345" s="8" t="s">
        <v>799</v>
      </c>
      <c r="J345" s="9" t="s">
        <v>631</v>
      </c>
      <c r="K345" s="270" t="s">
        <v>4319</v>
      </c>
      <c r="L345" s="46"/>
    </row>
    <row r="346" spans="1:12" s="3" customFormat="1" ht="12.75">
      <c r="A346" s="6"/>
      <c r="B346" s="7"/>
      <c r="C346" s="20"/>
      <c r="D346" s="9"/>
      <c r="E346" s="266"/>
      <c r="F346" s="46"/>
      <c r="G346" s="26" t="s">
        <v>644</v>
      </c>
      <c r="H346" s="7" t="s">
        <v>669</v>
      </c>
      <c r="I346" s="8" t="s">
        <v>4320</v>
      </c>
      <c r="J346" s="9" t="s">
        <v>663</v>
      </c>
      <c r="K346" s="270" t="s">
        <v>4321</v>
      </c>
      <c r="L346" s="46"/>
    </row>
    <row r="347" spans="1:12" s="3" customFormat="1" ht="13.5" thickBot="1">
      <c r="A347" s="6"/>
      <c r="B347" s="7"/>
      <c r="C347" s="20"/>
      <c r="D347" s="9"/>
      <c r="E347" s="266"/>
      <c r="F347" s="46"/>
      <c r="G347" s="26" t="s">
        <v>645</v>
      </c>
      <c r="H347" s="7" t="s">
        <v>1817</v>
      </c>
      <c r="I347" s="8" t="s">
        <v>4039</v>
      </c>
      <c r="J347" s="9" t="s">
        <v>4322</v>
      </c>
      <c r="K347" s="270" t="s">
        <v>4323</v>
      </c>
      <c r="L347" s="46"/>
    </row>
    <row r="348" spans="1:12" s="3" customFormat="1" ht="13.5" hidden="1" thickBot="1">
      <c r="A348" s="6"/>
      <c r="B348" s="7"/>
      <c r="C348" s="21"/>
      <c r="D348" s="9"/>
      <c r="E348" s="266"/>
      <c r="F348" s="46"/>
      <c r="G348" s="26"/>
      <c r="H348" s="7"/>
      <c r="I348" s="333"/>
      <c r="J348" s="9"/>
      <c r="K348" s="270"/>
      <c r="L348" s="46"/>
    </row>
    <row r="349" spans="1:12" s="3" customFormat="1" ht="13.5" hidden="1" thickBot="1">
      <c r="A349" s="6"/>
      <c r="B349" s="7"/>
      <c r="C349" s="21"/>
      <c r="D349" s="9"/>
      <c r="E349" s="266"/>
      <c r="F349" s="46"/>
      <c r="G349" s="26"/>
      <c r="H349" s="7"/>
      <c r="I349" s="333"/>
      <c r="J349" s="9"/>
      <c r="K349" s="270"/>
      <c r="L349" s="46"/>
    </row>
    <row r="350" spans="1:12" s="3" customFormat="1" ht="13.5" hidden="1" thickBot="1">
      <c r="A350" s="6"/>
      <c r="B350" s="7"/>
      <c r="C350" s="21"/>
      <c r="D350" s="9"/>
      <c r="E350" s="226"/>
      <c r="F350" s="46"/>
      <c r="G350" s="26"/>
      <c r="H350" s="7"/>
      <c r="I350" s="7"/>
      <c r="J350" s="9"/>
      <c r="K350" s="237"/>
      <c r="L350" s="46"/>
    </row>
    <row r="351" spans="1:12" s="3" customFormat="1" ht="13.5" hidden="1" thickBot="1">
      <c r="A351" s="6"/>
      <c r="B351" s="7"/>
      <c r="C351" s="21"/>
      <c r="D351" s="9"/>
      <c r="E351" s="226"/>
      <c r="F351" s="46"/>
      <c r="G351" s="26"/>
      <c r="H351" s="7"/>
      <c r="I351" s="7"/>
      <c r="J351" s="9"/>
      <c r="K351" s="237"/>
      <c r="L351" s="46"/>
    </row>
    <row r="352" spans="1:12" s="3" customFormat="1" ht="13.5" hidden="1" thickBot="1">
      <c r="A352" s="6"/>
      <c r="B352" s="7"/>
      <c r="C352" s="21"/>
      <c r="D352" s="9"/>
      <c r="E352" s="226"/>
      <c r="F352" s="46"/>
      <c r="G352" s="26"/>
      <c r="H352" s="7"/>
      <c r="I352" s="7"/>
      <c r="J352" s="9"/>
      <c r="K352" s="237"/>
      <c r="L352" s="46"/>
    </row>
    <row r="353" spans="1:12" s="3" customFormat="1" ht="13.5" hidden="1" thickBot="1">
      <c r="A353" s="19"/>
      <c r="B353" s="10"/>
      <c r="C353" s="22"/>
      <c r="D353" s="11"/>
      <c r="E353" s="227"/>
      <c r="F353" s="46"/>
      <c r="G353" s="28"/>
      <c r="H353" s="29"/>
      <c r="I353" s="29"/>
      <c r="J353" s="30"/>
      <c r="K353" s="238"/>
      <c r="L353" s="46"/>
    </row>
    <row r="354" spans="1:12" s="3" customFormat="1" ht="8.25" customHeight="1" thickTop="1">
      <c r="A354" s="47"/>
      <c r="B354" s="47"/>
      <c r="C354" s="47"/>
      <c r="D354" s="47"/>
      <c r="E354" s="47"/>
      <c r="F354" s="46"/>
      <c r="G354" s="48"/>
      <c r="H354" s="48"/>
      <c r="I354" s="48"/>
      <c r="J354" s="48"/>
      <c r="K354" s="48"/>
      <c r="L354" s="46"/>
    </row>
    <row r="355" spans="1:12" s="3" customFormat="1" ht="21" thickBot="1">
      <c r="A355" s="195" t="s">
        <v>3800</v>
      </c>
      <c r="B355" s="478"/>
      <c r="D355" s="794" t="s">
        <v>3695</v>
      </c>
      <c r="E355" s="902" t="s">
        <v>915</v>
      </c>
      <c r="F355" s="902"/>
      <c r="G355" s="902"/>
      <c r="H355" s="902"/>
      <c r="I355" s="794"/>
      <c r="J355" s="794" t="s">
        <v>724</v>
      </c>
      <c r="K355" s="674"/>
      <c r="L355" s="46"/>
    </row>
    <row r="356" spans="1:12" s="3" customFormat="1" ht="13.5" customHeight="1" thickTop="1" thickBot="1">
      <c r="A356" s="920" t="s">
        <v>720</v>
      </c>
      <c r="B356" s="921"/>
      <c r="C356" s="43"/>
      <c r="D356" s="44"/>
      <c r="E356" s="44"/>
      <c r="F356" s="35"/>
      <c r="G356" s="924" t="s">
        <v>721</v>
      </c>
      <c r="H356" s="925"/>
      <c r="I356" s="45"/>
      <c r="J356" s="45"/>
      <c r="K356" s="45"/>
      <c r="L356" s="46"/>
    </row>
    <row r="357" spans="1:12" s="3" customFormat="1" ht="16.5" thickTop="1" thickBot="1">
      <c r="A357" s="922"/>
      <c r="B357" s="923"/>
      <c r="C357" s="14"/>
      <c r="D357" s="12" t="s">
        <v>647</v>
      </c>
      <c r="E357" s="13">
        <f>COUNTA(C359:C378)</f>
        <v>2</v>
      </c>
      <c r="F357" s="46"/>
      <c r="G357" s="926"/>
      <c r="H357" s="927"/>
      <c r="I357" s="32"/>
      <c r="J357" s="33" t="s">
        <v>647</v>
      </c>
      <c r="K357" s="34">
        <f>COUNTA(I359:I378)</f>
        <v>9</v>
      </c>
      <c r="L357" s="46"/>
    </row>
    <row r="358" spans="1:12" s="3" customFormat="1">
      <c r="A358" s="15" t="s">
        <v>628</v>
      </c>
      <c r="B358" s="16" t="s">
        <v>624</v>
      </c>
      <c r="C358" s="4" t="s">
        <v>625</v>
      </c>
      <c r="D358" s="4" t="s">
        <v>1588</v>
      </c>
      <c r="E358" s="5" t="s">
        <v>646</v>
      </c>
      <c r="F358" s="46"/>
      <c r="G358" s="24" t="s">
        <v>628</v>
      </c>
      <c r="H358" s="23" t="s">
        <v>624</v>
      </c>
      <c r="I358" s="4" t="s">
        <v>625</v>
      </c>
      <c r="J358" s="4" t="s">
        <v>1588</v>
      </c>
      <c r="K358" s="25" t="s">
        <v>646</v>
      </c>
      <c r="L358" s="46"/>
    </row>
    <row r="359" spans="1:12" s="3" customFormat="1">
      <c r="A359" s="82" t="s">
        <v>632</v>
      </c>
      <c r="B359" s="83" t="s">
        <v>2979</v>
      </c>
      <c r="C359" s="84" t="s">
        <v>924</v>
      </c>
      <c r="D359" s="85" t="s">
        <v>631</v>
      </c>
      <c r="E359" s="263" t="s">
        <v>4274</v>
      </c>
      <c r="F359" s="46"/>
      <c r="G359" s="100" t="s">
        <v>632</v>
      </c>
      <c r="H359" s="83" t="s">
        <v>818</v>
      </c>
      <c r="I359" s="84" t="s">
        <v>2584</v>
      </c>
      <c r="J359" s="85" t="s">
        <v>2473</v>
      </c>
      <c r="K359" s="267" t="s">
        <v>4324</v>
      </c>
      <c r="L359" s="46"/>
    </row>
    <row r="360" spans="1:12" s="3" customFormat="1">
      <c r="A360" s="87" t="s">
        <v>633</v>
      </c>
      <c r="B360" s="88" t="s">
        <v>1808</v>
      </c>
      <c r="C360" s="89" t="s">
        <v>3712</v>
      </c>
      <c r="D360" s="90" t="s">
        <v>37</v>
      </c>
      <c r="E360" s="264" t="s">
        <v>4275</v>
      </c>
      <c r="F360" s="46"/>
      <c r="G360" s="102" t="s">
        <v>633</v>
      </c>
      <c r="H360" s="88" t="s">
        <v>731</v>
      </c>
      <c r="I360" s="89" t="s">
        <v>3730</v>
      </c>
      <c r="J360" s="90" t="s">
        <v>663</v>
      </c>
      <c r="K360" s="268" t="s">
        <v>4249</v>
      </c>
      <c r="L360" s="46"/>
    </row>
    <row r="361" spans="1:12" s="3" customFormat="1">
      <c r="A361" s="92"/>
      <c r="B361" s="93"/>
      <c r="C361" s="94"/>
      <c r="D361" s="95"/>
      <c r="E361" s="265"/>
      <c r="F361" s="46"/>
      <c r="G361" s="104" t="s">
        <v>634</v>
      </c>
      <c r="H361" s="93" t="s">
        <v>708</v>
      </c>
      <c r="I361" s="94" t="s">
        <v>3570</v>
      </c>
      <c r="J361" s="95" t="s">
        <v>753</v>
      </c>
      <c r="K361" s="269" t="s">
        <v>4325</v>
      </c>
      <c r="L361" s="46"/>
    </row>
    <row r="362" spans="1:12" s="3" customFormat="1">
      <c r="A362" s="6"/>
      <c r="B362" s="7"/>
      <c r="C362" s="8"/>
      <c r="D362" s="9"/>
      <c r="E362" s="266"/>
      <c r="F362" s="46"/>
      <c r="G362" s="26" t="s">
        <v>635</v>
      </c>
      <c r="H362" s="7" t="s">
        <v>866</v>
      </c>
      <c r="I362" s="8" t="s">
        <v>1070</v>
      </c>
      <c r="J362" s="9" t="s">
        <v>753</v>
      </c>
      <c r="K362" s="270" t="s">
        <v>4326</v>
      </c>
      <c r="L362" s="46"/>
    </row>
    <row r="363" spans="1:12" s="3" customFormat="1">
      <c r="A363" s="6"/>
      <c r="B363" s="7"/>
      <c r="C363" s="8"/>
      <c r="D363" s="9"/>
      <c r="E363" s="266"/>
      <c r="F363" s="46"/>
      <c r="G363" s="26" t="s">
        <v>636</v>
      </c>
      <c r="H363" s="7" t="s">
        <v>669</v>
      </c>
      <c r="I363" s="8" t="s">
        <v>3373</v>
      </c>
      <c r="J363" s="9" t="s">
        <v>3384</v>
      </c>
      <c r="K363" s="270" t="s">
        <v>4327</v>
      </c>
      <c r="L363" s="46"/>
    </row>
    <row r="364" spans="1:12" s="3" customFormat="1">
      <c r="A364" s="6"/>
      <c r="B364" s="7"/>
      <c r="C364" s="8"/>
      <c r="D364" s="9"/>
      <c r="E364" s="266"/>
      <c r="F364" s="46"/>
      <c r="G364" s="26" t="s">
        <v>637</v>
      </c>
      <c r="H364" s="7" t="s">
        <v>828</v>
      </c>
      <c r="I364" s="8" t="s">
        <v>1055</v>
      </c>
      <c r="J364" s="9" t="s">
        <v>952</v>
      </c>
      <c r="K364" s="270" t="s">
        <v>4328</v>
      </c>
      <c r="L364" s="46"/>
    </row>
    <row r="365" spans="1:12" s="3" customFormat="1">
      <c r="A365" s="6"/>
      <c r="B365" s="7"/>
      <c r="C365" s="8"/>
      <c r="D365" s="9"/>
      <c r="E365" s="266"/>
      <c r="F365" s="46"/>
      <c r="G365" s="26" t="s">
        <v>638</v>
      </c>
      <c r="H365" s="7" t="s">
        <v>1596</v>
      </c>
      <c r="I365" s="8" t="s">
        <v>1582</v>
      </c>
      <c r="J365" s="9" t="s">
        <v>663</v>
      </c>
      <c r="K365" s="270" t="s">
        <v>4329</v>
      </c>
      <c r="L365" s="46"/>
    </row>
    <row r="366" spans="1:12" s="3" customFormat="1">
      <c r="A366" s="6"/>
      <c r="B366" s="7"/>
      <c r="C366" s="8"/>
      <c r="D366" s="9"/>
      <c r="E366" s="266"/>
      <c r="F366" s="46"/>
      <c r="G366" s="26" t="s">
        <v>639</v>
      </c>
      <c r="H366" s="7" t="s">
        <v>1436</v>
      </c>
      <c r="I366" s="8" t="s">
        <v>1437</v>
      </c>
      <c r="J366" s="9" t="s">
        <v>753</v>
      </c>
      <c r="K366" s="270" t="s">
        <v>4330</v>
      </c>
      <c r="L366" s="478"/>
    </row>
    <row r="367" spans="1:12" s="3" customFormat="1" ht="12.75" thickBot="1">
      <c r="A367" s="6"/>
      <c r="B367" s="7"/>
      <c r="C367" s="8"/>
      <c r="D367" s="9"/>
      <c r="E367" s="266"/>
      <c r="F367" s="46"/>
      <c r="G367" s="26" t="s">
        <v>640</v>
      </c>
      <c r="H367" s="7" t="s">
        <v>1053</v>
      </c>
      <c r="I367" s="8" t="s">
        <v>998</v>
      </c>
      <c r="J367" s="9" t="s">
        <v>753</v>
      </c>
      <c r="K367" s="270" t="s">
        <v>4331</v>
      </c>
      <c r="L367" s="478"/>
    </row>
    <row r="368" spans="1:12" s="3" customFormat="1" ht="13.5" hidden="1" thickBot="1">
      <c r="A368" s="6"/>
      <c r="B368" s="7"/>
      <c r="C368" s="20"/>
      <c r="D368" s="9"/>
      <c r="E368" s="266"/>
      <c r="F368" s="46"/>
      <c r="G368" s="26"/>
      <c r="H368" s="7"/>
      <c r="I368" s="8"/>
      <c r="J368" s="9"/>
      <c r="K368" s="270"/>
      <c r="L368" s="478"/>
    </row>
    <row r="369" spans="1:12" s="3" customFormat="1" ht="13.5" hidden="1" thickBot="1">
      <c r="A369" s="6"/>
      <c r="B369" s="7"/>
      <c r="C369" s="20"/>
      <c r="D369" s="9"/>
      <c r="E369" s="266"/>
      <c r="F369" s="46"/>
      <c r="G369" s="26"/>
      <c r="H369" s="7"/>
      <c r="I369" s="8"/>
      <c r="J369" s="9"/>
      <c r="K369" s="270"/>
      <c r="L369" s="478"/>
    </row>
    <row r="370" spans="1:12" s="3" customFormat="1" ht="13.5" hidden="1" thickBot="1">
      <c r="A370" s="6"/>
      <c r="B370" s="7"/>
      <c r="C370" s="20"/>
      <c r="D370" s="9"/>
      <c r="E370" s="266"/>
      <c r="F370" s="46"/>
      <c r="G370" s="26"/>
      <c r="H370" s="7"/>
      <c r="I370" s="8"/>
      <c r="J370" s="9"/>
      <c r="K370" s="270"/>
      <c r="L370" s="478"/>
    </row>
    <row r="371" spans="1:12" s="3" customFormat="1" ht="13.5" hidden="1" thickBot="1">
      <c r="A371" s="6"/>
      <c r="B371" s="7"/>
      <c r="C371" s="20"/>
      <c r="D371" s="9"/>
      <c r="E371" s="266"/>
      <c r="F371" s="46"/>
      <c r="G371" s="26"/>
      <c r="H371" s="7"/>
      <c r="I371" s="8"/>
      <c r="J371" s="9"/>
      <c r="K371" s="270"/>
      <c r="L371" s="478"/>
    </row>
    <row r="372" spans="1:12" s="3" customFormat="1" ht="13.5" hidden="1" thickBot="1">
      <c r="A372" s="6"/>
      <c r="B372" s="7"/>
      <c r="C372" s="20"/>
      <c r="D372" s="9"/>
      <c r="E372" s="266"/>
      <c r="F372" s="46"/>
      <c r="G372" s="26"/>
      <c r="H372" s="7"/>
      <c r="I372" s="8"/>
      <c r="J372" s="9"/>
      <c r="K372" s="237"/>
      <c r="L372" s="478"/>
    </row>
    <row r="373" spans="1:12" s="3" customFormat="1" ht="13.5" hidden="1" thickBot="1">
      <c r="A373" s="6"/>
      <c r="B373" s="7"/>
      <c r="C373" s="21"/>
      <c r="D373" s="9"/>
      <c r="E373" s="266"/>
      <c r="F373" s="46"/>
      <c r="G373" s="26"/>
      <c r="H373" s="7"/>
      <c r="I373" s="333"/>
      <c r="J373" s="9"/>
      <c r="K373" s="237"/>
      <c r="L373" s="478"/>
    </row>
    <row r="374" spans="1:12" s="3" customFormat="1" ht="13.5" hidden="1" thickBot="1">
      <c r="A374" s="692"/>
      <c r="B374" s="7"/>
      <c r="C374" s="21"/>
      <c r="D374" s="9"/>
      <c r="E374" s="693"/>
      <c r="F374" s="46"/>
      <c r="G374" s="26"/>
      <c r="H374" s="7"/>
      <c r="I374" s="7"/>
      <c r="J374" s="9"/>
      <c r="K374" s="237"/>
      <c r="L374" s="478"/>
    </row>
    <row r="375" spans="1:12" s="3" customFormat="1" ht="13.5" hidden="1" thickBot="1">
      <c r="A375" s="692"/>
      <c r="B375" s="7"/>
      <c r="C375" s="21"/>
      <c r="D375" s="9"/>
      <c r="E375" s="694"/>
      <c r="F375" s="46"/>
      <c r="G375" s="26"/>
      <c r="H375" s="7"/>
      <c r="I375" s="7"/>
      <c r="J375" s="9"/>
      <c r="K375" s="237"/>
      <c r="L375" s="478"/>
    </row>
    <row r="376" spans="1:12" s="3" customFormat="1" ht="13.5" hidden="1" thickBot="1">
      <c r="A376" s="692"/>
      <c r="B376" s="7"/>
      <c r="C376" s="21"/>
      <c r="D376" s="9"/>
      <c r="E376" s="694"/>
      <c r="F376" s="46"/>
      <c r="G376" s="26"/>
      <c r="H376" s="7"/>
      <c r="I376" s="7"/>
      <c r="J376" s="9"/>
      <c r="K376" s="237"/>
      <c r="L376" s="478"/>
    </row>
    <row r="377" spans="1:12" s="3" customFormat="1" ht="13.5" hidden="1" thickBot="1">
      <c r="A377" s="692"/>
      <c r="B377" s="7"/>
      <c r="C377" s="21"/>
      <c r="D377" s="9"/>
      <c r="E377" s="694"/>
      <c r="F377" s="46"/>
      <c r="G377" s="26"/>
      <c r="H377" s="7"/>
      <c r="I377" s="7"/>
      <c r="J377" s="9"/>
      <c r="K377" s="237"/>
      <c r="L377" s="478"/>
    </row>
    <row r="378" spans="1:12" s="3" customFormat="1" ht="13.5" hidden="1" thickBot="1">
      <c r="A378" s="695"/>
      <c r="B378" s="696"/>
      <c r="C378" s="697"/>
      <c r="D378" s="698"/>
      <c r="E378" s="699"/>
      <c r="F378" s="46"/>
      <c r="G378" s="28"/>
      <c r="H378" s="29"/>
      <c r="I378" s="29"/>
      <c r="J378" s="30"/>
      <c r="K378" s="238"/>
      <c r="L378" s="478"/>
    </row>
    <row r="379" spans="1:12" s="3" customFormat="1" ht="13.5" thickTop="1">
      <c r="A379" s="704"/>
      <c r="B379" s="705"/>
      <c r="C379" s="706"/>
      <c r="D379" s="707"/>
      <c r="E379" s="708"/>
      <c r="F379" s="478"/>
      <c r="G379" s="700"/>
      <c r="H379" s="701"/>
      <c r="I379" s="701"/>
      <c r="J379" s="702"/>
      <c r="K379" s="703"/>
      <c r="L379" s="478"/>
    </row>
    <row r="380" spans="1:12" s="3" customFormat="1" ht="21" thickBot="1">
      <c r="A380" s="195" t="s">
        <v>914</v>
      </c>
      <c r="B380" s="794"/>
      <c r="C380" s="794" t="s">
        <v>724</v>
      </c>
      <c r="D380" s="902" t="s">
        <v>916</v>
      </c>
      <c r="E380" s="902"/>
      <c r="F380" s="46"/>
      <c r="G380" s="195" t="s">
        <v>2796</v>
      </c>
      <c r="H380" s="794"/>
      <c r="I380" s="794" t="s">
        <v>724</v>
      </c>
      <c r="J380" s="902" t="s">
        <v>2791</v>
      </c>
      <c r="K380" s="902"/>
      <c r="L380" s="478"/>
    </row>
    <row r="381" spans="1:12" s="3" customFormat="1" ht="13.5" customHeight="1" thickTop="1" thickBot="1">
      <c r="A381" s="924" t="s">
        <v>722</v>
      </c>
      <c r="B381" s="925"/>
      <c r="C381" s="45"/>
      <c r="D381" s="45"/>
      <c r="E381" s="45"/>
      <c r="F381" s="46"/>
      <c r="G381" s="924" t="s">
        <v>722</v>
      </c>
      <c r="H381" s="925"/>
      <c r="I381" s="45"/>
      <c r="J381" s="45"/>
      <c r="K381" s="45"/>
      <c r="L381" s="478"/>
    </row>
    <row r="382" spans="1:12" s="3" customFormat="1" ht="16.5" thickTop="1" thickBot="1">
      <c r="A382" s="926"/>
      <c r="B382" s="927"/>
      <c r="C382" s="32"/>
      <c r="D382" s="33" t="s">
        <v>647</v>
      </c>
      <c r="E382" s="34">
        <f>COUNTA(C384:C403)</f>
        <v>2</v>
      </c>
      <c r="F382" s="46"/>
      <c r="G382" s="926"/>
      <c r="H382" s="927"/>
      <c r="I382" s="32"/>
      <c r="J382" s="33" t="s">
        <v>647</v>
      </c>
      <c r="K382" s="34">
        <f>COUNTA(I384:I390)</f>
        <v>1</v>
      </c>
      <c r="L382" s="478"/>
    </row>
    <row r="383" spans="1:12" s="3" customFormat="1">
      <c r="A383" s="24" t="s">
        <v>628</v>
      </c>
      <c r="B383" s="23" t="s">
        <v>624</v>
      </c>
      <c r="C383" s="4" t="s">
        <v>625</v>
      </c>
      <c r="D383" s="4" t="s">
        <v>1588</v>
      </c>
      <c r="E383" s="25" t="s">
        <v>646</v>
      </c>
      <c r="F383" s="46"/>
      <c r="G383" s="24" t="s">
        <v>628</v>
      </c>
      <c r="H383" s="23" t="s">
        <v>624</v>
      </c>
      <c r="I383" s="4" t="s">
        <v>625</v>
      </c>
      <c r="J383" s="4" t="s">
        <v>1588</v>
      </c>
      <c r="K383" s="25" t="s">
        <v>646</v>
      </c>
      <c r="L383" s="478"/>
    </row>
    <row r="384" spans="1:12" s="3" customFormat="1">
      <c r="A384" s="100" t="s">
        <v>632</v>
      </c>
      <c r="B384" s="83" t="s">
        <v>1084</v>
      </c>
      <c r="C384" s="84" t="s">
        <v>1865</v>
      </c>
      <c r="D384" s="85" t="s">
        <v>885</v>
      </c>
      <c r="E384" s="267" t="s">
        <v>4332</v>
      </c>
      <c r="F384" s="46"/>
      <c r="G384" s="100" t="s">
        <v>632</v>
      </c>
      <c r="H384" s="83" t="s">
        <v>1084</v>
      </c>
      <c r="I384" s="84" t="s">
        <v>794</v>
      </c>
      <c r="J384" s="85" t="s">
        <v>631</v>
      </c>
      <c r="K384" s="267" t="s">
        <v>3577</v>
      </c>
      <c r="L384" s="478"/>
    </row>
    <row r="385" spans="1:12" s="3" customFormat="1">
      <c r="A385" s="102" t="s">
        <v>633</v>
      </c>
      <c r="B385" s="88" t="s">
        <v>1079</v>
      </c>
      <c r="C385" s="89" t="s">
        <v>1080</v>
      </c>
      <c r="D385" s="90" t="s">
        <v>37</v>
      </c>
      <c r="E385" s="268" t="s">
        <v>4333</v>
      </c>
      <c r="F385" s="46"/>
      <c r="G385" s="102"/>
      <c r="H385" s="88"/>
      <c r="I385" s="89"/>
      <c r="J385" s="90"/>
      <c r="K385" s="268"/>
      <c r="L385" s="478"/>
    </row>
    <row r="386" spans="1:12" s="3" customFormat="1" ht="12.75" thickBot="1">
      <c r="A386" s="104"/>
      <c r="B386" s="93"/>
      <c r="C386" s="94"/>
      <c r="D386" s="95"/>
      <c r="E386" s="269"/>
      <c r="G386" s="104"/>
      <c r="H386" s="93"/>
      <c r="I386" s="94"/>
      <c r="J386" s="95"/>
      <c r="K386" s="269"/>
      <c r="L386" s="478"/>
    </row>
    <row r="387" spans="1:12" s="3" customFormat="1" ht="12.75" hidden="1" thickBot="1">
      <c r="A387" s="26"/>
      <c r="B387" s="7"/>
      <c r="C387" s="8"/>
      <c r="D387" s="9"/>
      <c r="E387" s="270"/>
      <c r="G387" s="26"/>
      <c r="H387" s="7"/>
      <c r="I387" s="8"/>
      <c r="J387" s="9"/>
      <c r="K387" s="270"/>
    </row>
    <row r="388" spans="1:12" s="3" customFormat="1" ht="12.75" hidden="1" thickBot="1">
      <c r="A388" s="26"/>
      <c r="B388" s="7"/>
      <c r="C388" s="8"/>
      <c r="D388" s="9"/>
      <c r="E388" s="270"/>
      <c r="G388" s="675"/>
      <c r="H388" s="676"/>
      <c r="I388" s="677"/>
      <c r="J388" s="678"/>
      <c r="K388" s="679"/>
    </row>
    <row r="389" spans="1:12" s="3" customFormat="1" ht="12.75" hidden="1" thickBot="1">
      <c r="A389" s="26"/>
      <c r="B389" s="7"/>
      <c r="C389" s="8"/>
      <c r="D389" s="9"/>
      <c r="E389" s="270"/>
      <c r="G389" s="680"/>
      <c r="H389" s="681"/>
      <c r="I389" s="682"/>
      <c r="J389" s="683"/>
      <c r="K389" s="684"/>
    </row>
    <row r="390" spans="1:12" s="3" customFormat="1" ht="12.75" hidden="1" thickBot="1">
      <c r="A390" s="26"/>
      <c r="B390" s="7"/>
      <c r="C390" s="8"/>
      <c r="D390" s="9"/>
      <c r="E390" s="270"/>
      <c r="G390" s="26"/>
      <c r="H390" s="7"/>
      <c r="I390" s="8"/>
      <c r="J390" s="9"/>
      <c r="K390" s="237"/>
    </row>
    <row r="391" spans="1:12" s="3" customFormat="1" ht="13.5" hidden="1" thickTop="1" thickBot="1">
      <c r="A391" s="26"/>
      <c r="B391" s="7"/>
      <c r="C391" s="8"/>
      <c r="D391" s="9"/>
      <c r="E391" s="270"/>
      <c r="G391" s="48"/>
      <c r="H391" s="48"/>
      <c r="I391" s="48"/>
      <c r="J391" s="48"/>
      <c r="K391" s="48"/>
    </row>
    <row r="392" spans="1:12" s="3" customFormat="1" ht="12.75" hidden="1" thickBot="1">
      <c r="A392" s="26"/>
      <c r="B392" s="7"/>
      <c r="C392" s="8"/>
      <c r="D392" s="9"/>
      <c r="E392" s="270"/>
      <c r="F392" s="46"/>
    </row>
    <row r="393" spans="1:12" s="3" customFormat="1" ht="13.5" hidden="1" customHeight="1">
      <c r="A393" s="26"/>
      <c r="B393" s="7"/>
      <c r="C393" s="8"/>
      <c r="D393" s="9"/>
      <c r="E393" s="270"/>
    </row>
    <row r="394" spans="1:12" s="3" customFormat="1" ht="12.75" hidden="1" thickBot="1">
      <c r="A394" s="26"/>
      <c r="B394" s="7"/>
      <c r="C394" s="8"/>
      <c r="D394" s="9"/>
      <c r="E394" s="270"/>
    </row>
    <row r="395" spans="1:12" s="3" customFormat="1" ht="12.75" hidden="1" thickBot="1">
      <c r="A395" s="26"/>
      <c r="B395" s="7"/>
      <c r="C395" s="8"/>
      <c r="D395" s="9"/>
      <c r="E395" s="270"/>
    </row>
    <row r="396" spans="1:12" s="3" customFormat="1" ht="12.75" hidden="1" thickBot="1">
      <c r="A396" s="26"/>
      <c r="B396" s="7"/>
      <c r="C396" s="8"/>
      <c r="D396" s="9"/>
      <c r="E396" s="270"/>
    </row>
    <row r="397" spans="1:12" s="3" customFormat="1" ht="12.75" hidden="1" thickBot="1">
      <c r="A397" s="26"/>
      <c r="B397" s="7"/>
      <c r="C397" s="8"/>
      <c r="D397" s="9"/>
      <c r="E397" s="237"/>
    </row>
    <row r="398" spans="1:12" s="3" customFormat="1" ht="12.75" hidden="1" thickBot="1">
      <c r="A398" s="26"/>
      <c r="B398" s="7"/>
      <c r="C398" s="333"/>
      <c r="D398" s="9"/>
      <c r="E398" s="237"/>
    </row>
    <row r="399" spans="1:12" s="3" customFormat="1" ht="13.5" hidden="1" thickBot="1">
      <c r="A399" s="685"/>
      <c r="B399" s="7"/>
      <c r="C399" s="21"/>
      <c r="D399" s="9"/>
      <c r="E399" s="686"/>
    </row>
    <row r="400" spans="1:12" s="3" customFormat="1" ht="13.5" hidden="1" thickBot="1">
      <c r="A400" s="685"/>
      <c r="B400" s="7"/>
      <c r="C400" s="21"/>
      <c r="D400" s="9"/>
      <c r="E400" s="686"/>
    </row>
    <row r="401" spans="1:11" s="3" customFormat="1" ht="13.5" hidden="1" thickBot="1">
      <c r="A401" s="685"/>
      <c r="B401" s="7"/>
      <c r="C401" s="21"/>
      <c r="D401" s="9"/>
      <c r="E401" s="686"/>
    </row>
    <row r="402" spans="1:11" s="3" customFormat="1" ht="13.5" hidden="1" thickBot="1">
      <c r="A402" s="685"/>
      <c r="B402" s="7"/>
      <c r="C402" s="21"/>
      <c r="D402" s="9"/>
      <c r="E402" s="686"/>
    </row>
    <row r="403" spans="1:11" s="3" customFormat="1" ht="13.5" hidden="1" thickBot="1">
      <c r="A403" s="687"/>
      <c r="B403" s="688"/>
      <c r="C403" s="689"/>
      <c r="D403" s="690"/>
      <c r="E403" s="691"/>
    </row>
    <row r="404" spans="1:11" s="3" customFormat="1" ht="12.75" thickTop="1">
      <c r="A404" s="714"/>
      <c r="B404" s="714"/>
      <c r="C404" s="714"/>
      <c r="D404" s="714"/>
      <c r="E404" s="714"/>
      <c r="F404" s="478"/>
      <c r="G404" s="715"/>
      <c r="H404" s="715"/>
      <c r="I404" s="715"/>
      <c r="J404" s="715"/>
      <c r="K404" s="715"/>
    </row>
    <row r="405" spans="1:11" s="3" customFormat="1" ht="21" thickBot="1">
      <c r="A405" s="794" t="s">
        <v>2562</v>
      </c>
      <c r="B405" s="794"/>
      <c r="C405" s="794" t="s">
        <v>3695</v>
      </c>
      <c r="D405" s="902" t="s">
        <v>2563</v>
      </c>
      <c r="E405" s="902"/>
    </row>
    <row r="406" spans="1:11" s="3" customFormat="1" ht="13.5" thickTop="1" thickBot="1">
      <c r="A406" s="935" t="s">
        <v>2563</v>
      </c>
      <c r="B406" s="936"/>
      <c r="C406" s="45"/>
      <c r="D406" s="45"/>
      <c r="E406" s="45"/>
    </row>
    <row r="407" spans="1:11" s="3" customFormat="1" ht="16.5" thickTop="1" thickBot="1">
      <c r="A407" s="937"/>
      <c r="B407" s="938"/>
      <c r="C407" s="728"/>
      <c r="D407" s="717" t="s">
        <v>647</v>
      </c>
      <c r="E407" s="718">
        <f>COUNTA(C409:C418)</f>
        <v>10</v>
      </c>
    </row>
    <row r="408" spans="1:11" s="3" customFormat="1">
      <c r="A408" s="721" t="s">
        <v>628</v>
      </c>
      <c r="B408" s="23" t="s">
        <v>624</v>
      </c>
      <c r="C408" s="4" t="s">
        <v>625</v>
      </c>
      <c r="D408" s="4" t="s">
        <v>1588</v>
      </c>
      <c r="E408" s="62" t="s">
        <v>646</v>
      </c>
    </row>
    <row r="409" spans="1:11" s="3" customFormat="1">
      <c r="A409" s="722" t="s">
        <v>632</v>
      </c>
      <c r="B409" s="83" t="s">
        <v>669</v>
      </c>
      <c r="C409" s="84" t="s">
        <v>2853</v>
      </c>
      <c r="D409" s="85" t="s">
        <v>753</v>
      </c>
      <c r="E409" s="271" t="s">
        <v>4276</v>
      </c>
    </row>
    <row r="410" spans="1:11" s="3" customFormat="1">
      <c r="A410" s="723" t="s">
        <v>633</v>
      </c>
      <c r="B410" s="88" t="s">
        <v>710</v>
      </c>
      <c r="C410" s="89" t="s">
        <v>1334</v>
      </c>
      <c r="D410" s="90" t="s">
        <v>659</v>
      </c>
      <c r="E410" s="272" t="s">
        <v>3702</v>
      </c>
    </row>
    <row r="411" spans="1:11" s="3" customFormat="1">
      <c r="A411" s="724" t="s">
        <v>634</v>
      </c>
      <c r="B411" s="93" t="s">
        <v>923</v>
      </c>
      <c r="C411" s="94" t="s">
        <v>3482</v>
      </c>
      <c r="D411" s="95" t="s">
        <v>753</v>
      </c>
      <c r="E411" s="273" t="s">
        <v>4277</v>
      </c>
    </row>
    <row r="412" spans="1:11" s="3" customFormat="1">
      <c r="A412" s="725" t="s">
        <v>635</v>
      </c>
      <c r="B412" s="710" t="s">
        <v>1151</v>
      </c>
      <c r="C412" s="711" t="s">
        <v>1301</v>
      </c>
      <c r="D412" s="712" t="s">
        <v>659</v>
      </c>
      <c r="E412" s="719" t="s">
        <v>4278</v>
      </c>
    </row>
    <row r="413" spans="1:11" s="3" customFormat="1">
      <c r="A413" s="725" t="s">
        <v>636</v>
      </c>
      <c r="B413" s="710" t="s">
        <v>866</v>
      </c>
      <c r="C413" s="711" t="s">
        <v>3636</v>
      </c>
      <c r="D413" s="712" t="s">
        <v>37</v>
      </c>
      <c r="E413" s="719" t="s">
        <v>4279</v>
      </c>
    </row>
    <row r="414" spans="1:11" s="3" customFormat="1">
      <c r="A414" s="809" t="s">
        <v>637</v>
      </c>
      <c r="B414" s="710" t="s">
        <v>708</v>
      </c>
      <c r="C414" s="711" t="s">
        <v>3476</v>
      </c>
      <c r="D414" s="712" t="s">
        <v>753</v>
      </c>
      <c r="E414" s="719" t="s">
        <v>4280</v>
      </c>
    </row>
    <row r="415" spans="1:11" s="3" customFormat="1">
      <c r="A415" s="810" t="s">
        <v>638</v>
      </c>
      <c r="B415" s="727" t="s">
        <v>1311</v>
      </c>
      <c r="C415" s="711" t="s">
        <v>2298</v>
      </c>
      <c r="D415" s="712" t="s">
        <v>753</v>
      </c>
      <c r="E415" s="720" t="s">
        <v>4281</v>
      </c>
    </row>
    <row r="416" spans="1:11" s="3" customFormat="1">
      <c r="A416" s="809" t="s">
        <v>639</v>
      </c>
      <c r="B416" s="710" t="s">
        <v>1060</v>
      </c>
      <c r="C416" s="711" t="s">
        <v>2677</v>
      </c>
      <c r="D416" s="712" t="s">
        <v>663</v>
      </c>
      <c r="E416" s="719" t="s">
        <v>4282</v>
      </c>
    </row>
    <row r="417" spans="1:5" s="3" customFormat="1">
      <c r="A417" s="809" t="s">
        <v>640</v>
      </c>
      <c r="B417" s="710" t="s">
        <v>3488</v>
      </c>
      <c r="C417" s="711" t="s">
        <v>3489</v>
      </c>
      <c r="D417" s="712" t="s">
        <v>753</v>
      </c>
      <c r="E417" s="719" t="s">
        <v>4283</v>
      </c>
    </row>
    <row r="418" spans="1:5" s="3" customFormat="1" ht="12.75" thickBot="1">
      <c r="A418" s="811" t="s">
        <v>641</v>
      </c>
      <c r="B418" s="812" t="s">
        <v>1422</v>
      </c>
      <c r="C418" s="813" t="s">
        <v>2183</v>
      </c>
      <c r="D418" s="814" t="s">
        <v>631</v>
      </c>
      <c r="E418" s="815" t="s">
        <v>4284</v>
      </c>
    </row>
    <row r="419" spans="1:5" s="3" customFormat="1" ht="12.75" thickTop="1">
      <c r="A419" s="716"/>
      <c r="B419" s="716"/>
      <c r="C419" s="716"/>
      <c r="D419" s="716"/>
      <c r="E419" s="716"/>
    </row>
    <row r="420" spans="1:5" s="3" customFormat="1"/>
    <row r="421" spans="1:5" s="3" customFormat="1"/>
    <row r="422" spans="1:5" s="3" customFormat="1"/>
    <row r="423" spans="1:5" s="3" customFormat="1"/>
    <row r="424" spans="1:5" s="3" customFormat="1"/>
    <row r="425" spans="1:5" s="3" customFormat="1"/>
    <row r="426" spans="1:5" s="3" customFormat="1"/>
    <row r="427" spans="1:5" s="3" customFormat="1"/>
    <row r="428" spans="1:5" s="3" customFormat="1"/>
    <row r="429" spans="1:5" s="3" customFormat="1"/>
    <row r="430" spans="1:5" s="3" customFormat="1"/>
    <row r="431" spans="1:5" s="3" customFormat="1"/>
    <row r="432" spans="1:5"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pans="7:11" s="3" customFormat="1"/>
    <row r="594" spans="7:11" s="3" customFormat="1"/>
    <row r="595" spans="7:11" s="3" customFormat="1"/>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row r="600" spans="7:11" s="3" customFormat="1">
      <c r="G600" s="2"/>
      <c r="H600" s="2"/>
      <c r="I600" s="2"/>
      <c r="J600" s="2"/>
      <c r="K600" s="2"/>
    </row>
    <row r="601" spans="7:11" s="3" customFormat="1">
      <c r="G601" s="2"/>
      <c r="H601" s="2"/>
      <c r="I601" s="2"/>
      <c r="J601" s="2"/>
      <c r="K601" s="2"/>
    </row>
    <row r="602" spans="7:11" s="3" customFormat="1">
      <c r="G602" s="2"/>
      <c r="H602" s="2"/>
      <c r="I602" s="2"/>
      <c r="J602" s="2"/>
      <c r="K602" s="2"/>
    </row>
    <row r="603" spans="7:11" s="3" customFormat="1">
      <c r="G603" s="2"/>
      <c r="H603" s="2"/>
      <c r="I603" s="2"/>
      <c r="J603" s="2"/>
      <c r="K603" s="2"/>
    </row>
    <row r="604" spans="7:11" s="3" customFormat="1">
      <c r="G604" s="2"/>
      <c r="H604" s="2"/>
      <c r="I604" s="2"/>
      <c r="J604" s="2"/>
      <c r="K604" s="2"/>
    </row>
    <row r="605" spans="7:11" s="3" customFormat="1">
      <c r="G605" s="2"/>
      <c r="H605" s="2"/>
      <c r="I605" s="2"/>
      <c r="J605" s="2"/>
      <c r="K605" s="2"/>
    </row>
    <row r="606" spans="7:11" s="3" customFormat="1">
      <c r="G606" s="2"/>
      <c r="H606" s="2"/>
      <c r="I606" s="2"/>
      <c r="J606" s="2"/>
      <c r="K606" s="2"/>
    </row>
    <row r="607" spans="7:11" s="3" customFormat="1">
      <c r="G607" s="2"/>
      <c r="H607" s="2"/>
      <c r="I607" s="2"/>
      <c r="J607" s="2"/>
      <c r="K607" s="2"/>
    </row>
    <row r="608" spans="7:11" s="3" customFormat="1">
      <c r="G608" s="2"/>
      <c r="H608" s="2"/>
      <c r="I608" s="2"/>
      <c r="J608" s="2"/>
      <c r="K608" s="2"/>
    </row>
  </sheetData>
  <mergeCells count="59">
    <mergeCell ref="A1:L1"/>
    <mergeCell ref="I4:K4"/>
    <mergeCell ref="E6:F7"/>
    <mergeCell ref="A10:B10"/>
    <mergeCell ref="E10:H10"/>
    <mergeCell ref="J10:K10"/>
    <mergeCell ref="A66:B66"/>
    <mergeCell ref="E66:H66"/>
    <mergeCell ref="J66:K66"/>
    <mergeCell ref="A67:B68"/>
    <mergeCell ref="G67:H68"/>
    <mergeCell ref="A227:B228"/>
    <mergeCell ref="G227:H228"/>
    <mergeCell ref="A111:B111"/>
    <mergeCell ref="E111:H111"/>
    <mergeCell ref="J111:K111"/>
    <mergeCell ref="A112:B113"/>
    <mergeCell ref="G112:H113"/>
    <mergeCell ref="A182:B182"/>
    <mergeCell ref="E182:H182"/>
    <mergeCell ref="J182:K182"/>
    <mergeCell ref="A183:B184"/>
    <mergeCell ref="G183:H184"/>
    <mergeCell ref="A226:B226"/>
    <mergeCell ref="E226:H226"/>
    <mergeCell ref="J226:K226"/>
    <mergeCell ref="E330:H330"/>
    <mergeCell ref="A254:B254"/>
    <mergeCell ref="E254:H254"/>
    <mergeCell ref="J254:K254"/>
    <mergeCell ref="A255:B256"/>
    <mergeCell ref="G255:H256"/>
    <mergeCell ref="A279:B279"/>
    <mergeCell ref="E279:H279"/>
    <mergeCell ref="J279:K279"/>
    <mergeCell ref="A280:B281"/>
    <mergeCell ref="G280:H281"/>
    <mergeCell ref="E304:H304"/>
    <mergeCell ref="A305:B306"/>
    <mergeCell ref="G305:H306"/>
    <mergeCell ref="A331:B332"/>
    <mergeCell ref="G331:H332"/>
    <mergeCell ref="E355:H355"/>
    <mergeCell ref="A356:B357"/>
    <mergeCell ref="G356:H357"/>
    <mergeCell ref="J380:K380"/>
    <mergeCell ref="A381:B382"/>
    <mergeCell ref="G381:H382"/>
    <mergeCell ref="D405:E405"/>
    <mergeCell ref="A406:B407"/>
    <mergeCell ref="D380:E380"/>
    <mergeCell ref="E38:H38"/>
    <mergeCell ref="J38:K38"/>
    <mergeCell ref="A39:B40"/>
    <mergeCell ref="G39:H40"/>
    <mergeCell ref="E4:G5"/>
    <mergeCell ref="A38:B38"/>
    <mergeCell ref="A11:B12"/>
    <mergeCell ref="G11:H12"/>
  </mergeCells>
  <printOptions horizontalCentered="1" verticalCentered="1"/>
  <pageMargins left="0" right="0" top="0" bottom="0" header="0" footer="0"/>
  <pageSetup paperSize="9" orientation="portrait" horizontalDpi="360" verticalDpi="360" r:id="rId1"/>
  <headerFooter alignWithMargins="0"/>
  <rowBreaks count="5" manualBreakCount="5">
    <brk id="65" max="16383" man="1"/>
    <brk id="110" max="16383" man="1"/>
    <brk id="181" max="16383" man="1"/>
    <brk id="253" max="16383" man="1"/>
    <brk id="3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5"/>
  <sheetViews>
    <sheetView topLeftCell="E1" workbookViewId="0">
      <selection activeCell="P2" sqref="P2:AE2"/>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3.85546875" style="1" customWidth="1"/>
    <col min="14" max="14" width="8.28515625" style="1" customWidth="1"/>
    <col min="15" max="15" width="11.140625" style="1" bestFit="1" customWidth="1"/>
    <col min="16" max="29" width="4.28515625" style="502" customWidth="1"/>
    <col min="30" max="35" width="4.42578125" style="502" customWidth="1"/>
    <col min="36" max="36" width="5.7109375" style="1" customWidth="1"/>
    <col min="37" max="37" width="4.42578125" style="1" customWidth="1"/>
    <col min="38" max="39" width="5.42578125" style="1" customWidth="1"/>
    <col min="40" max="40" width="4.85546875" style="1" customWidth="1"/>
    <col min="41" max="41" width="7.28515625" style="1" customWidth="1"/>
    <col min="42" max="16384" width="9.140625" style="1"/>
  </cols>
  <sheetData>
    <row r="1" spans="1:41" ht="29.25" customHeight="1">
      <c r="A1" s="976" t="s">
        <v>1442</v>
      </c>
      <c r="B1" s="977"/>
      <c r="C1" s="977"/>
      <c r="D1" s="977"/>
      <c r="E1" s="980" t="s">
        <v>1460</v>
      </c>
      <c r="F1" s="981"/>
      <c r="G1" s="981"/>
      <c r="H1" s="981"/>
      <c r="I1" s="981"/>
      <c r="J1" s="981"/>
      <c r="K1" s="981"/>
      <c r="L1" s="982"/>
      <c r="M1" s="71"/>
      <c r="N1" s="1001" t="s">
        <v>1672</v>
      </c>
      <c r="O1" s="1002"/>
      <c r="P1" s="1002"/>
      <c r="Q1" s="1002"/>
      <c r="R1" s="1002"/>
      <c r="S1" s="1002"/>
      <c r="T1" s="1002"/>
      <c r="U1" s="1002"/>
      <c r="V1" s="1002"/>
      <c r="W1" s="1002"/>
      <c r="X1" s="1002"/>
      <c r="Y1" s="1002"/>
      <c r="Z1" s="1002"/>
      <c r="AA1" s="1002"/>
      <c r="AB1" s="1002"/>
      <c r="AC1" s="1002"/>
      <c r="AD1" s="1002"/>
      <c r="AE1" s="1002"/>
      <c r="AF1" s="1003"/>
      <c r="AG1" s="1002"/>
      <c r="AH1" s="1004"/>
      <c r="AI1" s="1005"/>
      <c r="AJ1" s="1002"/>
      <c r="AK1" s="1008" t="s">
        <v>1417</v>
      </c>
      <c r="AL1" s="1008"/>
      <c r="AM1" s="1008"/>
      <c r="AN1" s="999" t="s">
        <v>1418</v>
      </c>
      <c r="AO1" s="1000"/>
    </row>
    <row r="2" spans="1:41" ht="21.75" customHeight="1" thickBot="1">
      <c r="A2" s="978"/>
      <c r="B2" s="979"/>
      <c r="C2" s="979"/>
      <c r="D2" s="979"/>
      <c r="E2" s="985" t="s">
        <v>624</v>
      </c>
      <c r="F2" s="986"/>
      <c r="G2" s="986" t="s">
        <v>625</v>
      </c>
      <c r="H2" s="986"/>
      <c r="I2" s="986" t="s">
        <v>1459</v>
      </c>
      <c r="J2" s="986"/>
      <c r="K2" s="259" t="s">
        <v>1443</v>
      </c>
      <c r="L2" s="260" t="s">
        <v>1451</v>
      </c>
      <c r="M2" s="71"/>
      <c r="N2" s="1006" t="s">
        <v>624</v>
      </c>
      <c r="O2" s="1007"/>
      <c r="P2" s="1009" t="s">
        <v>1671</v>
      </c>
      <c r="Q2" s="1010"/>
      <c r="R2" s="1010"/>
      <c r="S2" s="1010"/>
      <c r="T2" s="1010"/>
      <c r="U2" s="1010"/>
      <c r="V2" s="1010"/>
      <c r="W2" s="1010"/>
      <c r="X2" s="1010"/>
      <c r="Y2" s="1010"/>
      <c r="Z2" s="1010"/>
      <c r="AA2" s="1010"/>
      <c r="AB2" s="1010"/>
      <c r="AC2" s="1010"/>
      <c r="AD2" s="1010"/>
      <c r="AE2" s="1011"/>
      <c r="AF2" s="622"/>
      <c r="AG2" s="520"/>
      <c r="AH2" s="664"/>
      <c r="AI2" s="792"/>
      <c r="AJ2" s="590" t="s">
        <v>3019</v>
      </c>
      <c r="AK2" s="497" t="s">
        <v>3030</v>
      </c>
      <c r="AL2" s="586" t="s">
        <v>3031</v>
      </c>
      <c r="AM2" s="498" t="s">
        <v>3029</v>
      </c>
      <c r="AN2" s="477" t="s">
        <v>487</v>
      </c>
      <c r="AO2" s="503" t="s">
        <v>1419</v>
      </c>
    </row>
    <row r="3" spans="1:41" ht="15" customHeight="1">
      <c r="A3" s="987" t="s">
        <v>621</v>
      </c>
      <c r="B3" s="988"/>
      <c r="C3" s="258" t="s">
        <v>909</v>
      </c>
      <c r="D3" s="125" t="s">
        <v>623</v>
      </c>
      <c r="E3" s="983" t="s">
        <v>975</v>
      </c>
      <c r="F3" s="984"/>
      <c r="G3" s="1014" t="s">
        <v>3456</v>
      </c>
      <c r="H3" s="1015"/>
      <c r="I3" s="1012" t="s">
        <v>2616</v>
      </c>
      <c r="J3" s="1013"/>
      <c r="K3" s="334">
        <v>3.1250000000000001E-4</v>
      </c>
      <c r="L3" s="585">
        <v>2011</v>
      </c>
      <c r="M3" s="594" t="s">
        <v>632</v>
      </c>
      <c r="N3" s="847" t="s">
        <v>1079</v>
      </c>
      <c r="O3" s="848" t="s">
        <v>1080</v>
      </c>
      <c r="P3" s="499"/>
      <c r="Q3" s="499"/>
      <c r="R3" s="499">
        <v>1997</v>
      </c>
      <c r="S3" s="499">
        <v>1998</v>
      </c>
      <c r="T3" s="499"/>
      <c r="U3" s="499">
        <v>2000</v>
      </c>
      <c r="V3" s="499">
        <v>2001</v>
      </c>
      <c r="W3" s="499">
        <v>2002</v>
      </c>
      <c r="X3" s="499">
        <v>2003</v>
      </c>
      <c r="Y3" s="499">
        <v>2004</v>
      </c>
      <c r="Z3" s="499">
        <v>2005</v>
      </c>
      <c r="AA3" s="499">
        <v>2006</v>
      </c>
      <c r="AB3" s="499">
        <v>2007</v>
      </c>
      <c r="AC3" s="499">
        <v>2008</v>
      </c>
      <c r="AD3" s="499">
        <v>2009</v>
      </c>
      <c r="AE3" s="499"/>
      <c r="AF3" s="499">
        <v>2011</v>
      </c>
      <c r="AG3" s="499"/>
      <c r="AH3" s="499">
        <v>2013</v>
      </c>
      <c r="AI3" s="499">
        <v>2014</v>
      </c>
      <c r="AJ3" s="482">
        <f t="shared" ref="AJ3:AJ34" si="0">COUNTIF(P3:AI3,"&gt;0")</f>
        <v>15</v>
      </c>
      <c r="AK3" s="479">
        <v>9</v>
      </c>
      <c r="AL3" s="421">
        <v>3</v>
      </c>
      <c r="AM3" s="421">
        <v>1</v>
      </c>
      <c r="AN3" s="483">
        <f t="shared" ref="AN3:AN34" si="1">(AK3*3)+(AL3*2)+(AM3*1)</f>
        <v>34</v>
      </c>
      <c r="AO3" s="422">
        <f t="shared" ref="AO3:AO34" si="2">AN3/AJ3</f>
        <v>2.2666666666666666</v>
      </c>
    </row>
    <row r="4" spans="1:41" ht="15" customHeight="1">
      <c r="A4" s="989"/>
      <c r="B4" s="990"/>
      <c r="C4" s="107" t="s">
        <v>910</v>
      </c>
      <c r="D4" s="120" t="s">
        <v>654</v>
      </c>
      <c r="E4" s="948" t="s">
        <v>710</v>
      </c>
      <c r="F4" s="949"/>
      <c r="G4" s="950" t="s">
        <v>803</v>
      </c>
      <c r="H4" s="951"/>
      <c r="I4" s="952" t="s">
        <v>663</v>
      </c>
      <c r="J4" s="953"/>
      <c r="K4" s="275">
        <v>26</v>
      </c>
      <c r="L4" s="823">
        <v>2014</v>
      </c>
      <c r="M4" s="594" t="s">
        <v>633</v>
      </c>
      <c r="N4" s="849" t="s">
        <v>1620</v>
      </c>
      <c r="O4" s="850" t="s">
        <v>1621</v>
      </c>
      <c r="P4" s="499"/>
      <c r="Q4" s="499"/>
      <c r="R4" s="499"/>
      <c r="S4" s="499"/>
      <c r="T4" s="499"/>
      <c r="U4" s="499">
        <v>2000</v>
      </c>
      <c r="V4" s="499">
        <v>2001</v>
      </c>
      <c r="W4" s="499">
        <v>2002</v>
      </c>
      <c r="X4" s="499">
        <v>2003</v>
      </c>
      <c r="Y4" s="499">
        <v>2004</v>
      </c>
      <c r="Z4" s="499">
        <v>2005</v>
      </c>
      <c r="AA4" s="499">
        <v>2006</v>
      </c>
      <c r="AB4" s="499">
        <v>2007</v>
      </c>
      <c r="AC4" s="499">
        <v>2008</v>
      </c>
      <c r="AD4" s="499">
        <v>2009</v>
      </c>
      <c r="AE4" s="499">
        <v>2010</v>
      </c>
      <c r="AF4" s="499"/>
      <c r="AG4" s="499">
        <v>2012</v>
      </c>
      <c r="AH4" s="499">
        <v>2013</v>
      </c>
      <c r="AI4" s="499"/>
      <c r="AJ4" s="482">
        <f t="shared" si="0"/>
        <v>13</v>
      </c>
      <c r="AK4" s="421">
        <v>6</v>
      </c>
      <c r="AL4" s="421">
        <v>4</v>
      </c>
      <c r="AM4" s="421">
        <v>1</v>
      </c>
      <c r="AN4" s="483">
        <f t="shared" si="1"/>
        <v>27</v>
      </c>
      <c r="AO4" s="422">
        <f t="shared" si="2"/>
        <v>2.0769230769230771</v>
      </c>
    </row>
    <row r="5" spans="1:41" ht="15" customHeight="1">
      <c r="A5" s="989"/>
      <c r="B5" s="990"/>
      <c r="C5" s="108" t="s">
        <v>4053</v>
      </c>
      <c r="D5" s="122" t="s">
        <v>623</v>
      </c>
      <c r="E5" s="942"/>
      <c r="F5" s="943"/>
      <c r="G5" s="944"/>
      <c r="H5" s="945"/>
      <c r="I5" s="946"/>
      <c r="J5" s="947"/>
      <c r="K5" s="319"/>
      <c r="L5" s="821"/>
      <c r="M5" s="594" t="s">
        <v>634</v>
      </c>
      <c r="N5" s="849" t="s">
        <v>891</v>
      </c>
      <c r="O5" s="850" t="s">
        <v>892</v>
      </c>
      <c r="P5" s="499"/>
      <c r="Q5" s="499">
        <v>1996</v>
      </c>
      <c r="R5" s="499">
        <v>1997</v>
      </c>
      <c r="S5" s="499"/>
      <c r="T5" s="499">
        <v>1999</v>
      </c>
      <c r="U5" s="499">
        <v>2000</v>
      </c>
      <c r="V5" s="499"/>
      <c r="W5" s="499">
        <v>2002</v>
      </c>
      <c r="X5" s="499">
        <v>2003</v>
      </c>
      <c r="Y5" s="499">
        <v>2004</v>
      </c>
      <c r="Z5" s="499"/>
      <c r="AA5" s="499">
        <v>2006</v>
      </c>
      <c r="AB5" s="499">
        <v>2007</v>
      </c>
      <c r="AC5" s="499">
        <v>2008</v>
      </c>
      <c r="AD5" s="499">
        <v>2009</v>
      </c>
      <c r="AE5" s="499">
        <v>2010</v>
      </c>
      <c r="AF5" s="499"/>
      <c r="AG5" s="499">
        <v>2012</v>
      </c>
      <c r="AH5" s="499"/>
      <c r="AI5" s="499"/>
      <c r="AJ5" s="482">
        <f t="shared" si="0"/>
        <v>13</v>
      </c>
      <c r="AK5" s="421">
        <v>3</v>
      </c>
      <c r="AL5" s="421">
        <v>6</v>
      </c>
      <c r="AM5" s="421">
        <v>4</v>
      </c>
      <c r="AN5" s="483">
        <f t="shared" si="1"/>
        <v>25</v>
      </c>
      <c r="AO5" s="422">
        <f t="shared" si="2"/>
        <v>1.9230769230769231</v>
      </c>
    </row>
    <row r="6" spans="1:41" ht="15" customHeight="1">
      <c r="A6" s="989"/>
      <c r="B6" s="990"/>
      <c r="C6" s="206" t="s">
        <v>4055</v>
      </c>
      <c r="D6" s="120" t="s">
        <v>654</v>
      </c>
      <c r="E6" s="948"/>
      <c r="F6" s="949"/>
      <c r="G6" s="950"/>
      <c r="H6" s="951"/>
      <c r="I6" s="952"/>
      <c r="J6" s="953"/>
      <c r="K6" s="275"/>
      <c r="L6" s="822"/>
      <c r="M6" s="594" t="s">
        <v>635</v>
      </c>
      <c r="N6" s="732" t="s">
        <v>969</v>
      </c>
      <c r="O6" s="733" t="s">
        <v>1271</v>
      </c>
      <c r="P6" s="499"/>
      <c r="Q6" s="499"/>
      <c r="R6" s="499"/>
      <c r="S6" s="499">
        <v>1998</v>
      </c>
      <c r="T6" s="499"/>
      <c r="U6" s="499">
        <v>2000</v>
      </c>
      <c r="V6" s="499">
        <v>2001</v>
      </c>
      <c r="W6" s="499">
        <v>2002</v>
      </c>
      <c r="X6" s="499"/>
      <c r="Y6" s="499">
        <v>2004</v>
      </c>
      <c r="Z6" s="499"/>
      <c r="AA6" s="499">
        <v>2006</v>
      </c>
      <c r="AB6" s="499">
        <v>2007</v>
      </c>
      <c r="AC6" s="499">
        <v>2008</v>
      </c>
      <c r="AD6" s="499"/>
      <c r="AE6" s="499">
        <v>2010</v>
      </c>
      <c r="AF6" s="499"/>
      <c r="AG6" s="499">
        <v>2012</v>
      </c>
      <c r="AH6" s="499"/>
      <c r="AI6" s="499"/>
      <c r="AJ6" s="482">
        <f t="shared" si="0"/>
        <v>10</v>
      </c>
      <c r="AK6" s="421">
        <v>7</v>
      </c>
      <c r="AL6" s="421"/>
      <c r="AM6" s="421">
        <v>3</v>
      </c>
      <c r="AN6" s="483">
        <f t="shared" si="1"/>
        <v>24</v>
      </c>
      <c r="AO6" s="422">
        <f t="shared" si="2"/>
        <v>2.4</v>
      </c>
    </row>
    <row r="7" spans="1:41" ht="15" customHeight="1">
      <c r="A7" s="989"/>
      <c r="B7" s="990"/>
      <c r="C7" s="108" t="s">
        <v>777</v>
      </c>
      <c r="D7" s="122" t="s">
        <v>623</v>
      </c>
      <c r="E7" s="942" t="s">
        <v>761</v>
      </c>
      <c r="F7" s="943"/>
      <c r="G7" s="944" t="s">
        <v>2058</v>
      </c>
      <c r="H7" s="945"/>
      <c r="I7" s="946" t="s">
        <v>753</v>
      </c>
      <c r="J7" s="947"/>
      <c r="K7" s="319">
        <v>8.7962962962962962E-4</v>
      </c>
      <c r="L7" s="827">
        <v>2007</v>
      </c>
      <c r="M7" s="594" t="s">
        <v>636</v>
      </c>
      <c r="N7" s="732" t="s">
        <v>1311</v>
      </c>
      <c r="O7" s="733" t="s">
        <v>2298</v>
      </c>
      <c r="P7" s="499"/>
      <c r="Q7" s="499"/>
      <c r="R7" s="499"/>
      <c r="S7" s="499"/>
      <c r="T7" s="499"/>
      <c r="U7" s="499"/>
      <c r="V7" s="499">
        <v>2001</v>
      </c>
      <c r="W7" s="499">
        <v>2002</v>
      </c>
      <c r="X7" s="499">
        <v>2003</v>
      </c>
      <c r="Y7" s="499">
        <v>2004</v>
      </c>
      <c r="Z7" s="499">
        <v>2005</v>
      </c>
      <c r="AA7" s="499">
        <v>2006</v>
      </c>
      <c r="AB7" s="499">
        <v>2007</v>
      </c>
      <c r="AC7" s="499">
        <v>2008</v>
      </c>
      <c r="AD7" s="499">
        <v>2009</v>
      </c>
      <c r="AE7" s="499">
        <v>2010</v>
      </c>
      <c r="AF7" s="499"/>
      <c r="AG7" s="499">
        <v>2012</v>
      </c>
      <c r="AH7" s="499">
        <v>2013</v>
      </c>
      <c r="AI7" s="499">
        <v>2014</v>
      </c>
      <c r="AJ7" s="482">
        <f t="shared" si="0"/>
        <v>13</v>
      </c>
      <c r="AK7" s="421">
        <v>1</v>
      </c>
      <c r="AL7" s="421">
        <v>8</v>
      </c>
      <c r="AM7" s="421">
        <v>2</v>
      </c>
      <c r="AN7" s="483">
        <f t="shared" si="1"/>
        <v>21</v>
      </c>
      <c r="AO7" s="422">
        <f t="shared" si="2"/>
        <v>1.6153846153846154</v>
      </c>
    </row>
    <row r="8" spans="1:41" ht="15" customHeight="1">
      <c r="A8" s="989"/>
      <c r="B8" s="990"/>
      <c r="C8" s="206" t="s">
        <v>4054</v>
      </c>
      <c r="D8" s="120" t="s">
        <v>654</v>
      </c>
      <c r="E8" s="948" t="s">
        <v>1116</v>
      </c>
      <c r="F8" s="949"/>
      <c r="G8" s="950" t="s">
        <v>2641</v>
      </c>
      <c r="H8" s="951"/>
      <c r="I8" s="952" t="s">
        <v>631</v>
      </c>
      <c r="J8" s="953"/>
      <c r="K8" s="275">
        <v>112</v>
      </c>
      <c r="L8" s="858">
        <v>2012</v>
      </c>
      <c r="M8" s="594" t="s">
        <v>637</v>
      </c>
      <c r="N8" s="732" t="s">
        <v>744</v>
      </c>
      <c r="O8" s="733" t="s">
        <v>1085</v>
      </c>
      <c r="P8" s="499"/>
      <c r="Q8" s="499"/>
      <c r="R8" s="499">
        <v>1997</v>
      </c>
      <c r="S8" s="499"/>
      <c r="T8" s="499">
        <v>1999</v>
      </c>
      <c r="U8" s="499">
        <v>2000</v>
      </c>
      <c r="V8" s="499"/>
      <c r="W8" s="499">
        <v>2002</v>
      </c>
      <c r="X8" s="499">
        <v>2003</v>
      </c>
      <c r="Y8" s="499">
        <v>2004</v>
      </c>
      <c r="Z8" s="499"/>
      <c r="AA8" s="499"/>
      <c r="AB8" s="499">
        <v>2007</v>
      </c>
      <c r="AC8" s="499">
        <v>2008</v>
      </c>
      <c r="AD8" s="499">
        <v>2009</v>
      </c>
      <c r="AE8" s="499">
        <v>2010</v>
      </c>
      <c r="AF8" s="499"/>
      <c r="AG8" s="499"/>
      <c r="AH8" s="499">
        <v>2013</v>
      </c>
      <c r="AI8" s="499"/>
      <c r="AJ8" s="482">
        <f t="shared" si="0"/>
        <v>11</v>
      </c>
      <c r="AK8" s="421">
        <v>5</v>
      </c>
      <c r="AL8" s="421">
        <v>2</v>
      </c>
      <c r="AM8" s="421">
        <v>1</v>
      </c>
      <c r="AN8" s="483">
        <f t="shared" si="1"/>
        <v>20</v>
      </c>
      <c r="AO8" s="422">
        <f t="shared" si="2"/>
        <v>1.8181818181818181</v>
      </c>
    </row>
    <row r="9" spans="1:41" ht="15" customHeight="1">
      <c r="A9" s="989"/>
      <c r="B9" s="990"/>
      <c r="C9" s="109" t="s">
        <v>778</v>
      </c>
      <c r="D9" s="122" t="s">
        <v>623</v>
      </c>
      <c r="E9" s="942" t="s">
        <v>974</v>
      </c>
      <c r="F9" s="943"/>
      <c r="G9" s="944" t="s">
        <v>1173</v>
      </c>
      <c r="H9" s="945"/>
      <c r="I9" s="946" t="s">
        <v>931</v>
      </c>
      <c r="J9" s="947"/>
      <c r="K9" s="319">
        <v>8.4374999999999999E-4</v>
      </c>
      <c r="L9" s="213">
        <v>2000</v>
      </c>
      <c r="M9" s="594" t="s">
        <v>638</v>
      </c>
      <c r="N9" s="732" t="s">
        <v>1116</v>
      </c>
      <c r="O9" s="733" t="s">
        <v>792</v>
      </c>
      <c r="P9" s="501"/>
      <c r="Q9" s="501"/>
      <c r="R9" s="501"/>
      <c r="S9" s="501"/>
      <c r="T9" s="501"/>
      <c r="U9" s="501"/>
      <c r="V9" s="501"/>
      <c r="W9" s="501"/>
      <c r="X9" s="501"/>
      <c r="Y9" s="501"/>
      <c r="Z9" s="501">
        <v>2005</v>
      </c>
      <c r="AA9" s="501">
        <v>2006</v>
      </c>
      <c r="AB9" s="501">
        <v>2007</v>
      </c>
      <c r="AC9" s="501">
        <v>2008</v>
      </c>
      <c r="AD9" s="501">
        <v>2009</v>
      </c>
      <c r="AE9" s="501">
        <v>2010</v>
      </c>
      <c r="AF9" s="501">
        <v>2011</v>
      </c>
      <c r="AG9" s="501">
        <v>2012</v>
      </c>
      <c r="AH9" s="501">
        <v>2013</v>
      </c>
      <c r="AI9" s="501">
        <v>2014</v>
      </c>
      <c r="AJ9" s="482">
        <f t="shared" si="0"/>
        <v>10</v>
      </c>
      <c r="AK9" s="421">
        <v>4</v>
      </c>
      <c r="AL9" s="421">
        <v>4</v>
      </c>
      <c r="AM9" s="421"/>
      <c r="AN9" s="483">
        <f t="shared" si="1"/>
        <v>20</v>
      </c>
      <c r="AO9" s="422">
        <f t="shared" si="2"/>
        <v>2</v>
      </c>
    </row>
    <row r="10" spans="1:41" ht="15" customHeight="1">
      <c r="A10" s="989"/>
      <c r="B10" s="990"/>
      <c r="C10" s="110" t="s">
        <v>1638</v>
      </c>
      <c r="D10" s="120" t="s">
        <v>654</v>
      </c>
      <c r="E10" s="948" t="s">
        <v>1116</v>
      </c>
      <c r="F10" s="949"/>
      <c r="G10" s="950" t="s">
        <v>2641</v>
      </c>
      <c r="H10" s="951"/>
      <c r="I10" s="952" t="s">
        <v>631</v>
      </c>
      <c r="J10" s="953"/>
      <c r="K10" s="320">
        <v>8.1018518518518516E-4</v>
      </c>
      <c r="L10" s="823">
        <v>2014</v>
      </c>
      <c r="M10" s="594" t="s">
        <v>639</v>
      </c>
      <c r="N10" s="852" t="s">
        <v>755</v>
      </c>
      <c r="O10" s="853" t="s">
        <v>1246</v>
      </c>
      <c r="P10" s="499">
        <v>1995</v>
      </c>
      <c r="Q10" s="499">
        <v>1996</v>
      </c>
      <c r="R10" s="499">
        <v>1997</v>
      </c>
      <c r="S10" s="499">
        <v>1998</v>
      </c>
      <c r="T10" s="499"/>
      <c r="U10" s="499"/>
      <c r="V10" s="499">
        <v>2001</v>
      </c>
      <c r="W10" s="499">
        <v>2002</v>
      </c>
      <c r="X10" s="499">
        <v>2003</v>
      </c>
      <c r="Y10" s="499"/>
      <c r="Z10" s="499"/>
      <c r="AA10" s="499"/>
      <c r="AB10" s="499"/>
      <c r="AC10" s="499"/>
      <c r="AD10" s="499"/>
      <c r="AE10" s="499"/>
      <c r="AF10" s="499"/>
      <c r="AG10" s="499"/>
      <c r="AH10" s="499"/>
      <c r="AI10" s="499"/>
      <c r="AJ10" s="482">
        <f t="shared" si="0"/>
        <v>7</v>
      </c>
      <c r="AK10" s="421">
        <v>5</v>
      </c>
      <c r="AL10" s="421">
        <v>2</v>
      </c>
      <c r="AM10" s="421">
        <v>1</v>
      </c>
      <c r="AN10" s="483">
        <f t="shared" si="1"/>
        <v>20</v>
      </c>
      <c r="AO10" s="422">
        <f t="shared" si="2"/>
        <v>2.8571428571428572</v>
      </c>
    </row>
    <row r="11" spans="1:41" ht="15" customHeight="1">
      <c r="A11" s="989"/>
      <c r="B11" s="990"/>
      <c r="C11" s="111" t="s">
        <v>779</v>
      </c>
      <c r="D11" s="122" t="s">
        <v>623</v>
      </c>
      <c r="E11" s="942" t="s">
        <v>1336</v>
      </c>
      <c r="F11" s="943"/>
      <c r="G11" s="944" t="s">
        <v>4190</v>
      </c>
      <c r="H11" s="945"/>
      <c r="I11" s="946" t="s">
        <v>671</v>
      </c>
      <c r="J11" s="947"/>
      <c r="K11" s="319">
        <v>1.3888888888888889E-3</v>
      </c>
      <c r="L11" s="824">
        <v>2014</v>
      </c>
      <c r="M11" s="594" t="s">
        <v>640</v>
      </c>
      <c r="N11" s="847" t="s">
        <v>701</v>
      </c>
      <c r="O11" s="848" t="s">
        <v>700</v>
      </c>
      <c r="P11" s="499">
        <v>1995</v>
      </c>
      <c r="Q11" s="499">
        <v>1996</v>
      </c>
      <c r="R11" s="499">
        <v>1997</v>
      </c>
      <c r="S11" s="499">
        <v>1998</v>
      </c>
      <c r="T11" s="499">
        <v>1999</v>
      </c>
      <c r="U11" s="499">
        <v>2000</v>
      </c>
      <c r="V11" s="499">
        <v>2001</v>
      </c>
      <c r="W11" s="499">
        <v>2002</v>
      </c>
      <c r="X11" s="499">
        <v>2003</v>
      </c>
      <c r="Y11" s="499">
        <v>2004</v>
      </c>
      <c r="Z11" s="499">
        <v>2005</v>
      </c>
      <c r="AA11" s="499">
        <v>2006</v>
      </c>
      <c r="AB11" s="499">
        <v>2007</v>
      </c>
      <c r="AC11" s="499">
        <v>2008</v>
      </c>
      <c r="AD11" s="499">
        <v>2009</v>
      </c>
      <c r="AE11" s="499">
        <v>2010</v>
      </c>
      <c r="AF11" s="499"/>
      <c r="AG11" s="499">
        <v>2012</v>
      </c>
      <c r="AH11" s="499">
        <v>2013</v>
      </c>
      <c r="AI11" s="499"/>
      <c r="AJ11" s="482">
        <f t="shared" si="0"/>
        <v>18</v>
      </c>
      <c r="AK11" s="421">
        <v>1</v>
      </c>
      <c r="AL11" s="421">
        <v>6</v>
      </c>
      <c r="AM11" s="421">
        <v>4</v>
      </c>
      <c r="AN11" s="483">
        <f t="shared" si="1"/>
        <v>19</v>
      </c>
      <c r="AO11" s="422">
        <f t="shared" si="2"/>
        <v>1.0555555555555556</v>
      </c>
    </row>
    <row r="12" spans="1:41" ht="15" customHeight="1">
      <c r="A12" s="989"/>
      <c r="B12" s="990"/>
      <c r="C12" s="112" t="s">
        <v>1639</v>
      </c>
      <c r="D12" s="120" t="s">
        <v>654</v>
      </c>
      <c r="E12" s="948" t="s">
        <v>666</v>
      </c>
      <c r="F12" s="949"/>
      <c r="G12" s="950" t="s">
        <v>2406</v>
      </c>
      <c r="H12" s="951"/>
      <c r="I12" s="952" t="s">
        <v>753</v>
      </c>
      <c r="J12" s="953"/>
      <c r="K12" s="320" t="s">
        <v>467</v>
      </c>
      <c r="L12" s="396">
        <v>2004</v>
      </c>
      <c r="M12" s="594" t="s">
        <v>641</v>
      </c>
      <c r="N12" s="851" t="s">
        <v>731</v>
      </c>
      <c r="O12" s="479" t="s">
        <v>1602</v>
      </c>
      <c r="P12" s="499"/>
      <c r="Q12" s="499"/>
      <c r="R12" s="499"/>
      <c r="S12" s="499"/>
      <c r="T12" s="499"/>
      <c r="U12" s="499">
        <v>2000</v>
      </c>
      <c r="V12" s="499">
        <v>2001</v>
      </c>
      <c r="W12" s="499">
        <v>2002</v>
      </c>
      <c r="X12" s="499">
        <v>2003</v>
      </c>
      <c r="Y12" s="499">
        <v>2004</v>
      </c>
      <c r="Z12" s="499">
        <v>2005</v>
      </c>
      <c r="AA12" s="499"/>
      <c r="AB12" s="499">
        <v>2007</v>
      </c>
      <c r="AC12" s="499"/>
      <c r="AD12" s="499">
        <v>2009</v>
      </c>
      <c r="AE12" s="499"/>
      <c r="AF12" s="499"/>
      <c r="AG12" s="499"/>
      <c r="AH12" s="499"/>
      <c r="AI12" s="499"/>
      <c r="AJ12" s="421">
        <f t="shared" si="0"/>
        <v>8</v>
      </c>
      <c r="AK12" s="421">
        <v>5</v>
      </c>
      <c r="AL12" s="421">
        <v>1</v>
      </c>
      <c r="AM12" s="421">
        <v>1</v>
      </c>
      <c r="AN12" s="483">
        <f t="shared" si="1"/>
        <v>18</v>
      </c>
      <c r="AO12" s="422">
        <f t="shared" si="2"/>
        <v>2.25</v>
      </c>
    </row>
    <row r="13" spans="1:41" ht="15" customHeight="1">
      <c r="A13" s="989"/>
      <c r="B13" s="990"/>
      <c r="C13" s="113" t="s">
        <v>780</v>
      </c>
      <c r="D13" s="122" t="s">
        <v>623</v>
      </c>
      <c r="E13" s="942" t="s">
        <v>978</v>
      </c>
      <c r="F13" s="943"/>
      <c r="G13" s="944" t="s">
        <v>2657</v>
      </c>
      <c r="H13" s="945"/>
      <c r="I13" s="946" t="s">
        <v>753</v>
      </c>
      <c r="J13" s="947"/>
      <c r="K13" s="319">
        <v>1.7592592592592592E-3</v>
      </c>
      <c r="L13" s="584">
        <v>2011</v>
      </c>
      <c r="M13" s="594" t="s">
        <v>642</v>
      </c>
      <c r="N13" s="851" t="s">
        <v>761</v>
      </c>
      <c r="O13" s="479" t="s">
        <v>2058</v>
      </c>
      <c r="P13" s="501"/>
      <c r="Q13" s="501"/>
      <c r="R13" s="501"/>
      <c r="S13" s="501"/>
      <c r="T13" s="501"/>
      <c r="U13" s="501"/>
      <c r="V13" s="501"/>
      <c r="W13" s="501"/>
      <c r="X13" s="501"/>
      <c r="Y13" s="501"/>
      <c r="Z13" s="501"/>
      <c r="AA13" s="501">
        <v>2006</v>
      </c>
      <c r="AB13" s="501">
        <v>2007</v>
      </c>
      <c r="AC13" s="501">
        <v>2008</v>
      </c>
      <c r="AD13" s="501">
        <v>2009</v>
      </c>
      <c r="AE13" s="501">
        <v>2010</v>
      </c>
      <c r="AF13" s="501">
        <v>2011</v>
      </c>
      <c r="AG13" s="501">
        <v>2012</v>
      </c>
      <c r="AH13" s="501">
        <v>2013</v>
      </c>
      <c r="AI13" s="501"/>
      <c r="AJ13" s="482">
        <f t="shared" si="0"/>
        <v>8</v>
      </c>
      <c r="AK13" s="421">
        <v>5</v>
      </c>
      <c r="AL13" s="421"/>
      <c r="AM13" s="421">
        <v>2</v>
      </c>
      <c r="AN13" s="483">
        <f t="shared" si="1"/>
        <v>17</v>
      </c>
      <c r="AO13" s="422">
        <f t="shared" si="2"/>
        <v>2.125</v>
      </c>
    </row>
    <row r="14" spans="1:41" ht="15" customHeight="1">
      <c r="A14" s="989"/>
      <c r="B14" s="990"/>
      <c r="C14" s="114" t="s">
        <v>1640</v>
      </c>
      <c r="D14" s="120" t="s">
        <v>654</v>
      </c>
      <c r="E14" s="948" t="s">
        <v>707</v>
      </c>
      <c r="F14" s="949"/>
      <c r="G14" s="950" t="s">
        <v>2864</v>
      </c>
      <c r="H14" s="951"/>
      <c r="I14" s="952" t="s">
        <v>671</v>
      </c>
      <c r="J14" s="953"/>
      <c r="K14" s="320">
        <v>2.5810185185185185E-3</v>
      </c>
      <c r="L14" s="858">
        <v>2012</v>
      </c>
      <c r="M14" s="594" t="s">
        <v>643</v>
      </c>
      <c r="N14" s="851" t="s">
        <v>698</v>
      </c>
      <c r="O14" s="479" t="s">
        <v>2298</v>
      </c>
      <c r="P14" s="501"/>
      <c r="Q14" s="501"/>
      <c r="R14" s="501"/>
      <c r="S14" s="501"/>
      <c r="T14" s="501"/>
      <c r="U14" s="501"/>
      <c r="V14" s="501"/>
      <c r="W14" s="501"/>
      <c r="X14" s="501"/>
      <c r="Y14" s="501"/>
      <c r="Z14" s="501"/>
      <c r="AA14" s="501"/>
      <c r="AB14" s="501"/>
      <c r="AC14" s="501">
        <v>2008</v>
      </c>
      <c r="AD14" s="501">
        <v>2009</v>
      </c>
      <c r="AE14" s="501">
        <v>2010</v>
      </c>
      <c r="AF14" s="501">
        <v>2011</v>
      </c>
      <c r="AG14" s="501">
        <v>2012</v>
      </c>
      <c r="AH14" s="501">
        <v>2013</v>
      </c>
      <c r="AI14" s="501">
        <v>2014</v>
      </c>
      <c r="AJ14" s="482">
        <f t="shared" si="0"/>
        <v>7</v>
      </c>
      <c r="AK14" s="421">
        <v>5</v>
      </c>
      <c r="AL14" s="421">
        <v>1</v>
      </c>
      <c r="AM14" s="421"/>
      <c r="AN14" s="483">
        <f t="shared" si="1"/>
        <v>17</v>
      </c>
      <c r="AO14" s="422">
        <f t="shared" si="2"/>
        <v>2.4285714285714284</v>
      </c>
    </row>
    <row r="15" spans="1:41" ht="15" customHeight="1">
      <c r="A15" s="989"/>
      <c r="B15" s="990"/>
      <c r="C15" s="209" t="s">
        <v>1636</v>
      </c>
      <c r="D15" s="122" t="s">
        <v>1624</v>
      </c>
      <c r="E15" s="942" t="s">
        <v>920</v>
      </c>
      <c r="F15" s="943"/>
      <c r="G15" s="944" t="s">
        <v>2861</v>
      </c>
      <c r="H15" s="945"/>
      <c r="I15" s="946" t="s">
        <v>753</v>
      </c>
      <c r="J15" s="947"/>
      <c r="K15" s="825">
        <v>2.6967592592592594E-3</v>
      </c>
      <c r="L15" s="824">
        <v>2014</v>
      </c>
      <c r="M15" s="594" t="s">
        <v>644</v>
      </c>
      <c r="N15" s="851" t="s">
        <v>682</v>
      </c>
      <c r="O15" s="479" t="s">
        <v>656</v>
      </c>
      <c r="P15" s="499">
        <v>1995</v>
      </c>
      <c r="Q15" s="499"/>
      <c r="R15" s="499">
        <v>1997</v>
      </c>
      <c r="S15" s="499">
        <v>1998</v>
      </c>
      <c r="T15" s="499">
        <v>1999</v>
      </c>
      <c r="U15" s="499">
        <v>2000</v>
      </c>
      <c r="V15" s="499"/>
      <c r="W15" s="499">
        <v>2002</v>
      </c>
      <c r="X15" s="499">
        <v>2003</v>
      </c>
      <c r="Y15" s="499">
        <v>2004</v>
      </c>
      <c r="Z15" s="499"/>
      <c r="AA15" s="499"/>
      <c r="AB15" s="499"/>
      <c r="AC15" s="499"/>
      <c r="AD15" s="499"/>
      <c r="AE15" s="499"/>
      <c r="AF15" s="499"/>
      <c r="AG15" s="499"/>
      <c r="AH15" s="499"/>
      <c r="AI15" s="499"/>
      <c r="AJ15" s="482">
        <f t="shared" si="0"/>
        <v>8</v>
      </c>
      <c r="AK15" s="421">
        <v>3</v>
      </c>
      <c r="AL15" s="421">
        <v>3</v>
      </c>
      <c r="AM15" s="421">
        <v>1</v>
      </c>
      <c r="AN15" s="483">
        <f t="shared" si="1"/>
        <v>16</v>
      </c>
      <c r="AO15" s="422">
        <f t="shared" si="2"/>
        <v>2</v>
      </c>
    </row>
    <row r="16" spans="1:41" ht="15" customHeight="1">
      <c r="A16" s="989"/>
      <c r="B16" s="990"/>
      <c r="C16" s="210" t="s">
        <v>1641</v>
      </c>
      <c r="D16" s="120" t="s">
        <v>1625</v>
      </c>
      <c r="E16" s="948" t="s">
        <v>1958</v>
      </c>
      <c r="F16" s="949"/>
      <c r="G16" s="950" t="s">
        <v>2507</v>
      </c>
      <c r="H16" s="951"/>
      <c r="I16" s="952" t="s">
        <v>753</v>
      </c>
      <c r="J16" s="953"/>
      <c r="K16" s="275">
        <v>1131.5</v>
      </c>
      <c r="L16" s="335">
        <v>2003</v>
      </c>
      <c r="M16" s="594" t="s">
        <v>645</v>
      </c>
      <c r="N16" s="851" t="s">
        <v>1068</v>
      </c>
      <c r="O16" s="479" t="s">
        <v>1580</v>
      </c>
      <c r="P16" s="499"/>
      <c r="Q16" s="499"/>
      <c r="R16" s="499"/>
      <c r="S16" s="499"/>
      <c r="T16" s="499"/>
      <c r="U16" s="499">
        <v>2000</v>
      </c>
      <c r="V16" s="499">
        <v>2001</v>
      </c>
      <c r="W16" s="499"/>
      <c r="X16" s="499">
        <v>2003</v>
      </c>
      <c r="Y16" s="499">
        <v>2004</v>
      </c>
      <c r="Z16" s="499">
        <v>2006</v>
      </c>
      <c r="AA16" s="499">
        <v>2006</v>
      </c>
      <c r="AB16" s="499">
        <v>2007</v>
      </c>
      <c r="AC16" s="499"/>
      <c r="AD16" s="499">
        <v>2009</v>
      </c>
      <c r="AE16" s="499"/>
      <c r="AF16" s="499"/>
      <c r="AG16" s="499"/>
      <c r="AH16" s="499"/>
      <c r="AI16" s="499"/>
      <c r="AJ16" s="421">
        <f t="shared" si="0"/>
        <v>8</v>
      </c>
      <c r="AK16" s="421">
        <v>3</v>
      </c>
      <c r="AL16" s="421">
        <v>2</v>
      </c>
      <c r="AM16" s="421">
        <v>3</v>
      </c>
      <c r="AN16" s="483">
        <f t="shared" si="1"/>
        <v>16</v>
      </c>
      <c r="AO16" s="422">
        <f t="shared" si="2"/>
        <v>2</v>
      </c>
    </row>
    <row r="17" spans="1:41" ht="15" customHeight="1">
      <c r="A17" s="989"/>
      <c r="B17" s="990"/>
      <c r="C17" s="115" t="s">
        <v>781</v>
      </c>
      <c r="D17" s="122" t="s">
        <v>718</v>
      </c>
      <c r="E17" s="942" t="s">
        <v>1360</v>
      </c>
      <c r="F17" s="943"/>
      <c r="G17" s="944" t="s">
        <v>2524</v>
      </c>
      <c r="H17" s="945"/>
      <c r="I17" s="946" t="s">
        <v>2473</v>
      </c>
      <c r="J17" s="947"/>
      <c r="K17" s="319">
        <v>9.2939814814814812E-3</v>
      </c>
      <c r="L17" s="336">
        <v>2003</v>
      </c>
      <c r="M17" s="594" t="s">
        <v>648</v>
      </c>
      <c r="N17" s="851" t="s">
        <v>866</v>
      </c>
      <c r="O17" s="479" t="s">
        <v>1300</v>
      </c>
      <c r="P17" s="499"/>
      <c r="Q17" s="500"/>
      <c r="R17" s="500"/>
      <c r="S17" s="499">
        <v>1998</v>
      </c>
      <c r="T17" s="499">
        <v>1999</v>
      </c>
      <c r="U17" s="499">
        <v>2000</v>
      </c>
      <c r="V17" s="499">
        <v>2001</v>
      </c>
      <c r="W17" s="499">
        <v>2002</v>
      </c>
      <c r="X17" s="499">
        <v>2003</v>
      </c>
      <c r="Y17" s="499">
        <v>2004</v>
      </c>
      <c r="Z17" s="499">
        <v>2005</v>
      </c>
      <c r="AA17" s="499">
        <v>2006</v>
      </c>
      <c r="AB17" s="499"/>
      <c r="AC17" s="499"/>
      <c r="AD17" s="499"/>
      <c r="AE17" s="499"/>
      <c r="AF17" s="499"/>
      <c r="AG17" s="499"/>
      <c r="AH17" s="499"/>
      <c r="AI17" s="499"/>
      <c r="AJ17" s="482">
        <f t="shared" si="0"/>
        <v>9</v>
      </c>
      <c r="AK17" s="421">
        <v>4</v>
      </c>
      <c r="AL17" s="421"/>
      <c r="AM17" s="421">
        <v>3</v>
      </c>
      <c r="AN17" s="483">
        <f t="shared" si="1"/>
        <v>15</v>
      </c>
      <c r="AO17" s="422">
        <f t="shared" si="2"/>
        <v>1.6666666666666667</v>
      </c>
    </row>
    <row r="18" spans="1:41" ht="15" customHeight="1">
      <c r="A18" s="989"/>
      <c r="B18" s="990"/>
      <c r="C18" s="116" t="s">
        <v>1642</v>
      </c>
      <c r="D18" s="120" t="s">
        <v>719</v>
      </c>
      <c r="E18" s="948" t="s">
        <v>1958</v>
      </c>
      <c r="F18" s="949"/>
      <c r="G18" s="950" t="s">
        <v>3141</v>
      </c>
      <c r="H18" s="951"/>
      <c r="I18" s="952" t="s">
        <v>948</v>
      </c>
      <c r="J18" s="953"/>
      <c r="K18" s="275" t="s">
        <v>3318</v>
      </c>
      <c r="L18" s="519">
        <v>2010</v>
      </c>
      <c r="M18" s="594" t="s">
        <v>649</v>
      </c>
      <c r="N18" s="851" t="s">
        <v>1037</v>
      </c>
      <c r="O18" s="479" t="s">
        <v>1484</v>
      </c>
      <c r="P18" s="499"/>
      <c r="Q18" s="499"/>
      <c r="R18" s="499"/>
      <c r="S18" s="499"/>
      <c r="T18" s="499"/>
      <c r="U18" s="499">
        <v>2000</v>
      </c>
      <c r="V18" s="499"/>
      <c r="W18" s="499">
        <v>2002</v>
      </c>
      <c r="X18" s="499">
        <v>2003</v>
      </c>
      <c r="Y18" s="499">
        <v>2004</v>
      </c>
      <c r="Z18" s="499">
        <v>2005</v>
      </c>
      <c r="AA18" s="499">
        <v>2006</v>
      </c>
      <c r="AB18" s="499">
        <v>2007</v>
      </c>
      <c r="AC18" s="499">
        <v>2008</v>
      </c>
      <c r="AD18" s="499">
        <v>2009</v>
      </c>
      <c r="AE18" s="499"/>
      <c r="AF18" s="499"/>
      <c r="AG18" s="499"/>
      <c r="AH18" s="499"/>
      <c r="AI18" s="499"/>
      <c r="AJ18" s="482">
        <f t="shared" si="0"/>
        <v>9</v>
      </c>
      <c r="AK18" s="421">
        <v>5</v>
      </c>
      <c r="AL18" s="421"/>
      <c r="AM18" s="421"/>
      <c r="AN18" s="483">
        <f t="shared" si="1"/>
        <v>15</v>
      </c>
      <c r="AO18" s="422">
        <f t="shared" si="2"/>
        <v>1.6666666666666667</v>
      </c>
    </row>
    <row r="19" spans="1:41" ht="15" customHeight="1">
      <c r="A19" s="989"/>
      <c r="B19" s="990"/>
      <c r="C19" s="117" t="s">
        <v>782</v>
      </c>
      <c r="D19" s="122" t="s">
        <v>720</v>
      </c>
      <c r="E19" s="942" t="s">
        <v>969</v>
      </c>
      <c r="F19" s="943"/>
      <c r="G19" s="944" t="s">
        <v>1271</v>
      </c>
      <c r="H19" s="945"/>
      <c r="I19" s="946" t="s">
        <v>947</v>
      </c>
      <c r="J19" s="947"/>
      <c r="K19" s="319">
        <v>8.9953703703703706E-3</v>
      </c>
      <c r="L19" s="257">
        <v>1998</v>
      </c>
      <c r="M19" s="594" t="s">
        <v>650</v>
      </c>
      <c r="N19" s="851" t="s">
        <v>923</v>
      </c>
      <c r="O19" s="479" t="s">
        <v>922</v>
      </c>
      <c r="P19" s="501"/>
      <c r="Q19" s="501"/>
      <c r="R19" s="501"/>
      <c r="S19" s="501"/>
      <c r="T19" s="501"/>
      <c r="U19" s="501"/>
      <c r="V19" s="501"/>
      <c r="W19" s="501"/>
      <c r="X19" s="501"/>
      <c r="Y19" s="501"/>
      <c r="Z19" s="501">
        <v>2005</v>
      </c>
      <c r="AA19" s="501">
        <v>2006</v>
      </c>
      <c r="AB19" s="501">
        <v>2007</v>
      </c>
      <c r="AC19" s="501">
        <v>2008</v>
      </c>
      <c r="AD19" s="501">
        <v>2009</v>
      </c>
      <c r="AE19" s="501">
        <v>2010</v>
      </c>
      <c r="AF19" s="501">
        <v>2011</v>
      </c>
      <c r="AG19" s="501">
        <v>2012</v>
      </c>
      <c r="AH19" s="501"/>
      <c r="AI19" s="501"/>
      <c r="AJ19" s="482">
        <f t="shared" si="0"/>
        <v>8</v>
      </c>
      <c r="AK19" s="421">
        <v>3</v>
      </c>
      <c r="AL19" s="421">
        <v>2</v>
      </c>
      <c r="AM19" s="421">
        <v>1</v>
      </c>
      <c r="AN19" s="483">
        <f t="shared" si="1"/>
        <v>14</v>
      </c>
      <c r="AO19" s="422">
        <f t="shared" si="2"/>
        <v>1.75</v>
      </c>
    </row>
    <row r="20" spans="1:41" ht="15" customHeight="1">
      <c r="A20" s="989"/>
      <c r="B20" s="990"/>
      <c r="C20" s="118" t="s">
        <v>1643</v>
      </c>
      <c r="D20" s="120" t="s">
        <v>721</v>
      </c>
      <c r="E20" s="962" t="s">
        <v>1958</v>
      </c>
      <c r="F20" s="963"/>
      <c r="G20" s="970" t="s">
        <v>2243</v>
      </c>
      <c r="H20" s="971"/>
      <c r="I20" s="966" t="s">
        <v>753</v>
      </c>
      <c r="J20" s="967"/>
      <c r="K20" s="321">
        <v>1.7429398148148149E-2</v>
      </c>
      <c r="L20" s="791">
        <v>2007</v>
      </c>
      <c r="M20" s="594" t="s">
        <v>651</v>
      </c>
      <c r="N20" s="732" t="s">
        <v>689</v>
      </c>
      <c r="O20" s="733" t="s">
        <v>2322</v>
      </c>
      <c r="P20" s="501"/>
      <c r="Q20" s="501"/>
      <c r="R20" s="501"/>
      <c r="S20" s="501"/>
      <c r="T20" s="501"/>
      <c r="U20" s="501"/>
      <c r="V20" s="501"/>
      <c r="W20" s="501"/>
      <c r="X20" s="501">
        <v>2002</v>
      </c>
      <c r="Y20" s="501">
        <v>2004</v>
      </c>
      <c r="Z20" s="501">
        <v>2005</v>
      </c>
      <c r="AA20" s="501">
        <v>2006</v>
      </c>
      <c r="AB20" s="501">
        <v>2007</v>
      </c>
      <c r="AC20" s="501">
        <v>2008</v>
      </c>
      <c r="AD20" s="501">
        <v>2009</v>
      </c>
      <c r="AE20" s="501">
        <v>2010</v>
      </c>
      <c r="AF20" s="501">
        <v>2011</v>
      </c>
      <c r="AG20" s="501">
        <v>2012</v>
      </c>
      <c r="AH20" s="501"/>
      <c r="AI20" s="501"/>
      <c r="AJ20" s="482">
        <f t="shared" si="0"/>
        <v>10</v>
      </c>
      <c r="AK20" s="421">
        <v>4</v>
      </c>
      <c r="AL20" s="421"/>
      <c r="AM20" s="421">
        <v>1</v>
      </c>
      <c r="AN20" s="483">
        <f t="shared" si="1"/>
        <v>13</v>
      </c>
      <c r="AO20" s="422">
        <f t="shared" si="2"/>
        <v>1.3</v>
      </c>
    </row>
    <row r="21" spans="1:41" ht="15" customHeight="1">
      <c r="A21" s="989"/>
      <c r="B21" s="990"/>
      <c r="C21" s="207" t="s">
        <v>1645</v>
      </c>
      <c r="D21" s="122" t="s">
        <v>720</v>
      </c>
      <c r="E21" s="942" t="s">
        <v>1618</v>
      </c>
      <c r="F21" s="943"/>
      <c r="G21" s="944" t="s">
        <v>1619</v>
      </c>
      <c r="H21" s="945"/>
      <c r="I21" s="946" t="s">
        <v>1598</v>
      </c>
      <c r="J21" s="947"/>
      <c r="K21" s="319">
        <v>9.2638888888888892E-3</v>
      </c>
      <c r="L21" s="213">
        <v>2000</v>
      </c>
      <c r="M21" s="594" t="s">
        <v>652</v>
      </c>
      <c r="N21" s="591" t="s">
        <v>742</v>
      </c>
      <c r="O21" s="421" t="s">
        <v>998</v>
      </c>
      <c r="P21" s="734"/>
      <c r="Q21" s="734"/>
      <c r="R21" s="734">
        <v>1997</v>
      </c>
      <c r="S21" s="734">
        <v>1998</v>
      </c>
      <c r="T21" s="734"/>
      <c r="U21" s="734">
        <v>2000</v>
      </c>
      <c r="V21" s="734">
        <v>2001</v>
      </c>
      <c r="W21" s="734">
        <v>2002</v>
      </c>
      <c r="X21" s="734"/>
      <c r="Y21" s="734"/>
      <c r="Z21" s="734"/>
      <c r="AA21" s="734"/>
      <c r="AB21" s="734"/>
      <c r="AC21" s="734"/>
      <c r="AD21" s="734"/>
      <c r="AE21" s="734"/>
      <c r="AF21" s="734"/>
      <c r="AG21" s="734"/>
      <c r="AH21" s="734"/>
      <c r="AI21" s="734"/>
      <c r="AJ21" s="646">
        <f t="shared" si="0"/>
        <v>5</v>
      </c>
      <c r="AK21" s="587">
        <v>3</v>
      </c>
      <c r="AL21" s="587">
        <v>2</v>
      </c>
      <c r="AM21" s="587"/>
      <c r="AN21" s="588">
        <f t="shared" si="1"/>
        <v>13</v>
      </c>
      <c r="AO21" s="589">
        <f t="shared" si="2"/>
        <v>2.6</v>
      </c>
    </row>
    <row r="22" spans="1:41" ht="15" customHeight="1">
      <c r="A22" s="989"/>
      <c r="B22" s="990"/>
      <c r="C22" s="208" t="s">
        <v>1644</v>
      </c>
      <c r="D22" s="120" t="s">
        <v>721</v>
      </c>
      <c r="E22" s="948" t="s">
        <v>1147</v>
      </c>
      <c r="F22" s="949"/>
      <c r="G22" s="950" t="s">
        <v>1116</v>
      </c>
      <c r="H22" s="951"/>
      <c r="I22" s="952" t="s">
        <v>1598</v>
      </c>
      <c r="J22" s="953"/>
      <c r="K22" s="320">
        <v>1.8309027777777775E-2</v>
      </c>
      <c r="L22" s="214">
        <v>2000</v>
      </c>
      <c r="M22" s="594" t="s">
        <v>653</v>
      </c>
      <c r="N22" s="732" t="s">
        <v>1068</v>
      </c>
      <c r="O22" s="733" t="s">
        <v>813</v>
      </c>
      <c r="P22" s="499"/>
      <c r="Q22" s="499"/>
      <c r="R22" s="499"/>
      <c r="S22" s="499">
        <v>1998</v>
      </c>
      <c r="T22" s="499"/>
      <c r="U22" s="499"/>
      <c r="V22" s="499"/>
      <c r="W22" s="499"/>
      <c r="X22" s="499">
        <v>2003</v>
      </c>
      <c r="Y22" s="499">
        <v>2004</v>
      </c>
      <c r="Z22" s="499">
        <v>2005</v>
      </c>
      <c r="AA22" s="499">
        <v>2006</v>
      </c>
      <c r="AB22" s="499">
        <v>2007</v>
      </c>
      <c r="AC22" s="499">
        <v>2008</v>
      </c>
      <c r="AD22" s="499">
        <v>2009</v>
      </c>
      <c r="AE22" s="499"/>
      <c r="AF22" s="499">
        <v>2011</v>
      </c>
      <c r="AG22" s="499"/>
      <c r="AH22" s="499">
        <v>2013</v>
      </c>
      <c r="AI22" s="499"/>
      <c r="AJ22" s="421">
        <f t="shared" si="0"/>
        <v>10</v>
      </c>
      <c r="AK22" s="421">
        <v>2</v>
      </c>
      <c r="AL22" s="421">
        <v>3</v>
      </c>
      <c r="AM22" s="421"/>
      <c r="AN22" s="483">
        <f t="shared" si="1"/>
        <v>12</v>
      </c>
      <c r="AO22" s="422">
        <f t="shared" si="2"/>
        <v>1.2</v>
      </c>
    </row>
    <row r="23" spans="1:41" ht="15" customHeight="1">
      <c r="A23" s="989"/>
      <c r="B23" s="990"/>
      <c r="C23" s="672" t="s">
        <v>775</v>
      </c>
      <c r="D23" s="122" t="s">
        <v>720</v>
      </c>
      <c r="E23" s="972" t="s">
        <v>1620</v>
      </c>
      <c r="F23" s="973"/>
      <c r="G23" s="958" t="s">
        <v>1621</v>
      </c>
      <c r="H23" s="959"/>
      <c r="I23" s="946" t="s">
        <v>753</v>
      </c>
      <c r="J23" s="947"/>
      <c r="K23" s="319">
        <v>1.247685185185185E-2</v>
      </c>
      <c r="L23" s="826">
        <v>2013</v>
      </c>
      <c r="M23" s="594" t="s">
        <v>901</v>
      </c>
      <c r="N23" s="852" t="s">
        <v>1336</v>
      </c>
      <c r="O23" s="853" t="s">
        <v>1337</v>
      </c>
      <c r="P23" s="499"/>
      <c r="Q23" s="499"/>
      <c r="R23" s="499"/>
      <c r="S23" s="499"/>
      <c r="T23" s="499">
        <v>1999</v>
      </c>
      <c r="U23" s="499">
        <v>2000</v>
      </c>
      <c r="V23" s="499">
        <v>2001</v>
      </c>
      <c r="W23" s="499">
        <v>2002</v>
      </c>
      <c r="X23" s="499">
        <v>2003</v>
      </c>
      <c r="Y23" s="499">
        <v>2004</v>
      </c>
      <c r="Z23" s="499"/>
      <c r="AA23" s="499"/>
      <c r="AB23" s="499">
        <v>2007</v>
      </c>
      <c r="AC23" s="499"/>
      <c r="AD23" s="499"/>
      <c r="AE23" s="499"/>
      <c r="AF23" s="499"/>
      <c r="AG23" s="499"/>
      <c r="AH23" s="499"/>
      <c r="AI23" s="499"/>
      <c r="AJ23" s="482">
        <f t="shared" si="0"/>
        <v>7</v>
      </c>
      <c r="AK23" s="421">
        <v>3</v>
      </c>
      <c r="AL23" s="421">
        <v>1</v>
      </c>
      <c r="AM23" s="421">
        <v>1</v>
      </c>
      <c r="AN23" s="483">
        <f t="shared" si="1"/>
        <v>12</v>
      </c>
      <c r="AO23" s="422">
        <f t="shared" si="2"/>
        <v>1.7142857142857142</v>
      </c>
    </row>
    <row r="24" spans="1:41" ht="15" customHeight="1">
      <c r="A24" s="989"/>
      <c r="B24" s="990"/>
      <c r="C24" s="790" t="s">
        <v>4020</v>
      </c>
      <c r="D24" s="120" t="s">
        <v>721</v>
      </c>
      <c r="E24" s="948" t="s">
        <v>1084</v>
      </c>
      <c r="F24" s="949"/>
      <c r="G24" s="950" t="s">
        <v>316</v>
      </c>
      <c r="H24" s="951"/>
      <c r="I24" s="952" t="s">
        <v>730</v>
      </c>
      <c r="J24" s="953"/>
      <c r="K24" s="320">
        <v>1.999652777777778E-2</v>
      </c>
      <c r="L24" s="791">
        <v>2007</v>
      </c>
      <c r="M24" s="594" t="s">
        <v>902</v>
      </c>
      <c r="N24" s="851" t="s">
        <v>696</v>
      </c>
      <c r="O24" s="479" t="s">
        <v>1484</v>
      </c>
      <c r="P24" s="499"/>
      <c r="Q24" s="499"/>
      <c r="R24" s="499"/>
      <c r="S24" s="499"/>
      <c r="T24" s="499"/>
      <c r="U24" s="499">
        <v>2000</v>
      </c>
      <c r="V24" s="499"/>
      <c r="W24" s="499">
        <v>2002</v>
      </c>
      <c r="X24" s="499">
        <v>2003</v>
      </c>
      <c r="Y24" s="499">
        <v>2004</v>
      </c>
      <c r="Z24" s="499">
        <v>2005</v>
      </c>
      <c r="AA24" s="499">
        <v>2006</v>
      </c>
      <c r="AB24" s="499"/>
      <c r="AC24" s="499">
        <v>2008</v>
      </c>
      <c r="AD24" s="499"/>
      <c r="AE24" s="499"/>
      <c r="AF24" s="499"/>
      <c r="AG24" s="499"/>
      <c r="AH24" s="499"/>
      <c r="AI24" s="499"/>
      <c r="AJ24" s="482">
        <f t="shared" si="0"/>
        <v>7</v>
      </c>
      <c r="AK24" s="421">
        <v>4</v>
      </c>
      <c r="AL24" s="421"/>
      <c r="AM24" s="421"/>
      <c r="AN24" s="483">
        <f t="shared" si="1"/>
        <v>12</v>
      </c>
      <c r="AO24" s="422">
        <f t="shared" si="2"/>
        <v>1.7142857142857142</v>
      </c>
    </row>
    <row r="25" spans="1:41" ht="15" customHeight="1">
      <c r="A25" s="989"/>
      <c r="B25" s="990"/>
      <c r="C25" s="119" t="s">
        <v>2804</v>
      </c>
      <c r="D25" s="124" t="s">
        <v>721</v>
      </c>
      <c r="E25" s="960" t="s">
        <v>1079</v>
      </c>
      <c r="F25" s="961"/>
      <c r="G25" s="956" t="s">
        <v>1080</v>
      </c>
      <c r="H25" s="957"/>
      <c r="I25" s="954" t="s">
        <v>753</v>
      </c>
      <c r="J25" s="955"/>
      <c r="K25" s="390">
        <v>2.2395833333333334E-2</v>
      </c>
      <c r="L25" s="391">
        <v>2006</v>
      </c>
      <c r="M25" s="594" t="s">
        <v>903</v>
      </c>
      <c r="N25" s="591" t="s">
        <v>742</v>
      </c>
      <c r="O25" s="421" t="s">
        <v>3110</v>
      </c>
      <c r="P25" s="501"/>
      <c r="Q25" s="501"/>
      <c r="R25" s="501"/>
      <c r="S25" s="501"/>
      <c r="T25" s="501"/>
      <c r="U25" s="501"/>
      <c r="V25" s="501"/>
      <c r="W25" s="501"/>
      <c r="X25" s="501"/>
      <c r="Y25" s="501"/>
      <c r="Z25" s="501"/>
      <c r="AA25" s="501"/>
      <c r="AB25" s="501"/>
      <c r="AC25" s="501"/>
      <c r="AD25" s="501">
        <v>2009</v>
      </c>
      <c r="AE25" s="501"/>
      <c r="AF25" s="501">
        <v>2011</v>
      </c>
      <c r="AG25" s="501">
        <v>2012</v>
      </c>
      <c r="AH25" s="501">
        <v>2013</v>
      </c>
      <c r="AI25" s="501">
        <v>2014</v>
      </c>
      <c r="AJ25" s="482">
        <f t="shared" si="0"/>
        <v>5</v>
      </c>
      <c r="AK25" s="421">
        <v>3</v>
      </c>
      <c r="AL25" s="421">
        <v>1</v>
      </c>
      <c r="AM25" s="421">
        <v>1</v>
      </c>
      <c r="AN25" s="483">
        <f t="shared" si="1"/>
        <v>12</v>
      </c>
      <c r="AO25" s="422">
        <f t="shared" si="2"/>
        <v>2.4</v>
      </c>
    </row>
    <row r="26" spans="1:41" ht="13.5" thickBot="1">
      <c r="A26" s="991"/>
      <c r="B26" s="992"/>
      <c r="C26" s="430" t="s">
        <v>2806</v>
      </c>
      <c r="D26" s="124" t="s">
        <v>721</v>
      </c>
      <c r="E26" s="960" t="s">
        <v>1084</v>
      </c>
      <c r="F26" s="961"/>
      <c r="G26" s="956" t="s">
        <v>325</v>
      </c>
      <c r="H26" s="957"/>
      <c r="I26" s="954" t="s">
        <v>326</v>
      </c>
      <c r="J26" s="955"/>
      <c r="K26" s="390">
        <v>2.5590277777777778E-2</v>
      </c>
      <c r="L26" s="583">
        <v>2011</v>
      </c>
      <c r="M26" s="594" t="s">
        <v>904</v>
      </c>
      <c r="N26" s="591" t="s">
        <v>1118</v>
      </c>
      <c r="O26" s="421" t="s">
        <v>2583</v>
      </c>
      <c r="P26" s="501"/>
      <c r="Q26" s="501"/>
      <c r="R26" s="501"/>
      <c r="S26" s="501"/>
      <c r="T26" s="501"/>
      <c r="U26" s="501"/>
      <c r="V26" s="501">
        <v>2001</v>
      </c>
      <c r="W26" s="501">
        <v>2002</v>
      </c>
      <c r="X26" s="501">
        <v>2003</v>
      </c>
      <c r="Y26" s="501">
        <v>2004</v>
      </c>
      <c r="Z26" s="501"/>
      <c r="AA26" s="501"/>
      <c r="AB26" s="501"/>
      <c r="AC26" s="501"/>
      <c r="AD26" s="501"/>
      <c r="AE26" s="501"/>
      <c r="AF26" s="501"/>
      <c r="AG26" s="501"/>
      <c r="AH26" s="501"/>
      <c r="AI26" s="501"/>
      <c r="AJ26" s="482">
        <f t="shared" si="0"/>
        <v>4</v>
      </c>
      <c r="AK26" s="421">
        <v>4</v>
      </c>
      <c r="AL26" s="421"/>
      <c r="AM26" s="421"/>
      <c r="AN26" s="483">
        <f t="shared" si="1"/>
        <v>12</v>
      </c>
      <c r="AO26" s="422">
        <f t="shared" si="2"/>
        <v>3</v>
      </c>
    </row>
    <row r="27" spans="1:41" ht="12.75">
      <c r="A27" s="71"/>
      <c r="B27" s="71"/>
      <c r="C27" s="380" t="s">
        <v>907</v>
      </c>
      <c r="D27" s="379" t="s">
        <v>1094</v>
      </c>
      <c r="E27" s="964" t="s">
        <v>708</v>
      </c>
      <c r="F27" s="965"/>
      <c r="G27" s="974" t="s">
        <v>811</v>
      </c>
      <c r="H27" s="975"/>
      <c r="I27" s="968" t="s">
        <v>631</v>
      </c>
      <c r="J27" s="969"/>
      <c r="K27" s="332" t="s">
        <v>553</v>
      </c>
      <c r="L27" s="395">
        <v>2004</v>
      </c>
      <c r="M27" s="594" t="s">
        <v>905</v>
      </c>
      <c r="N27" s="851" t="s">
        <v>828</v>
      </c>
      <c r="O27" s="479" t="s">
        <v>1603</v>
      </c>
      <c r="P27" s="499"/>
      <c r="Q27" s="499"/>
      <c r="R27" s="499"/>
      <c r="S27" s="499"/>
      <c r="T27" s="499"/>
      <c r="U27" s="499">
        <v>2000</v>
      </c>
      <c r="V27" s="499">
        <v>2001</v>
      </c>
      <c r="W27" s="499"/>
      <c r="X27" s="499">
        <v>2003</v>
      </c>
      <c r="Y27" s="499"/>
      <c r="Z27" s="499"/>
      <c r="AA27" s="499">
        <v>2006</v>
      </c>
      <c r="AB27" s="499">
        <v>2007</v>
      </c>
      <c r="AC27" s="499">
        <v>2008</v>
      </c>
      <c r="AD27" s="499"/>
      <c r="AE27" s="499"/>
      <c r="AF27" s="499"/>
      <c r="AG27" s="499">
        <v>2012</v>
      </c>
      <c r="AH27" s="499"/>
      <c r="AI27" s="499"/>
      <c r="AJ27" s="482">
        <f t="shared" si="0"/>
        <v>7</v>
      </c>
      <c r="AK27" s="421">
        <v>2</v>
      </c>
      <c r="AL27" s="421">
        <v>2</v>
      </c>
      <c r="AM27" s="421">
        <v>1</v>
      </c>
      <c r="AN27" s="483">
        <f t="shared" si="1"/>
        <v>11</v>
      </c>
      <c r="AO27" s="422">
        <f t="shared" si="2"/>
        <v>1.5714285714285714</v>
      </c>
    </row>
    <row r="28" spans="1:41" ht="13.5" thickBot="1">
      <c r="A28" s="71"/>
      <c r="B28" s="71"/>
      <c r="C28" s="392" t="s">
        <v>281</v>
      </c>
      <c r="D28" s="378" t="s">
        <v>1094</v>
      </c>
      <c r="E28" s="997" t="s">
        <v>669</v>
      </c>
      <c r="F28" s="998"/>
      <c r="G28" s="993" t="s">
        <v>559</v>
      </c>
      <c r="H28" s="994"/>
      <c r="I28" s="995" t="s">
        <v>1675</v>
      </c>
      <c r="J28" s="996"/>
      <c r="K28" s="393" t="s">
        <v>560</v>
      </c>
      <c r="L28" s="394">
        <v>2004</v>
      </c>
      <c r="M28" s="594" t="s">
        <v>1126</v>
      </c>
      <c r="N28" s="591" t="s">
        <v>1084</v>
      </c>
      <c r="O28" s="421" t="s">
        <v>316</v>
      </c>
      <c r="P28" s="501"/>
      <c r="Q28" s="501"/>
      <c r="R28" s="501"/>
      <c r="S28" s="501"/>
      <c r="T28" s="501"/>
      <c r="U28" s="501"/>
      <c r="V28" s="501"/>
      <c r="W28" s="501"/>
      <c r="X28" s="501">
        <v>2003</v>
      </c>
      <c r="Y28" s="501"/>
      <c r="Z28" s="501">
        <v>2005</v>
      </c>
      <c r="AA28" s="501">
        <v>2006</v>
      </c>
      <c r="AB28" s="501">
        <v>2007</v>
      </c>
      <c r="AC28" s="501">
        <v>2008</v>
      </c>
      <c r="AD28" s="501"/>
      <c r="AE28" s="501"/>
      <c r="AF28" s="501"/>
      <c r="AG28" s="501"/>
      <c r="AH28" s="501"/>
      <c r="AI28" s="501"/>
      <c r="AJ28" s="482">
        <f t="shared" si="0"/>
        <v>5</v>
      </c>
      <c r="AK28" s="421">
        <v>3</v>
      </c>
      <c r="AL28" s="421"/>
      <c r="AM28" s="421">
        <v>2</v>
      </c>
      <c r="AN28" s="483">
        <f t="shared" si="1"/>
        <v>11</v>
      </c>
      <c r="AO28" s="422">
        <f t="shared" si="2"/>
        <v>2.2000000000000002</v>
      </c>
    </row>
    <row r="29" spans="1:41" ht="12.75">
      <c r="A29" s="71"/>
      <c r="B29" s="71"/>
      <c r="C29" s="71"/>
      <c r="D29" s="71"/>
      <c r="E29" s="71"/>
      <c r="F29" s="71"/>
      <c r="G29" s="71"/>
      <c r="H29" s="71"/>
      <c r="I29" s="71"/>
      <c r="J29" s="71"/>
      <c r="K29" s="71"/>
      <c r="L29" s="71"/>
      <c r="M29" s="594" t="s">
        <v>1127</v>
      </c>
      <c r="N29" s="852" t="s">
        <v>680</v>
      </c>
      <c r="O29" s="853" t="s">
        <v>681</v>
      </c>
      <c r="P29" s="499">
        <v>1995</v>
      </c>
      <c r="Q29" s="499">
        <v>1996</v>
      </c>
      <c r="R29" s="499">
        <v>1997</v>
      </c>
      <c r="S29" s="499">
        <v>1998</v>
      </c>
      <c r="T29" s="499">
        <v>1999</v>
      </c>
      <c r="U29" s="499">
        <v>2000</v>
      </c>
      <c r="V29" s="499">
        <v>2001</v>
      </c>
      <c r="W29" s="499"/>
      <c r="X29" s="499"/>
      <c r="Y29" s="499"/>
      <c r="Z29" s="499"/>
      <c r="AA29" s="499"/>
      <c r="AB29" s="499"/>
      <c r="AC29" s="499"/>
      <c r="AD29" s="499"/>
      <c r="AE29" s="499"/>
      <c r="AF29" s="499"/>
      <c r="AG29" s="499"/>
      <c r="AH29" s="499"/>
      <c r="AI29" s="499"/>
      <c r="AJ29" s="482">
        <f t="shared" si="0"/>
        <v>7</v>
      </c>
      <c r="AK29" s="421">
        <v>2</v>
      </c>
      <c r="AL29" s="421">
        <v>2</v>
      </c>
      <c r="AM29" s="421"/>
      <c r="AN29" s="483">
        <f t="shared" si="1"/>
        <v>10</v>
      </c>
      <c r="AO29" s="422">
        <f t="shared" si="2"/>
        <v>1.4285714285714286</v>
      </c>
    </row>
    <row r="30" spans="1:41" ht="12.75">
      <c r="A30" s="71"/>
      <c r="B30" s="71"/>
      <c r="C30" s="71"/>
      <c r="D30" s="71"/>
      <c r="E30" s="71"/>
      <c r="F30" s="71"/>
      <c r="G30" s="71"/>
      <c r="H30" s="71"/>
      <c r="I30" s="71"/>
      <c r="J30" s="71"/>
      <c r="K30" s="71"/>
      <c r="L30" s="71"/>
      <c r="M30" s="594" t="s">
        <v>1128</v>
      </c>
      <c r="N30" s="851" t="s">
        <v>1053</v>
      </c>
      <c r="O30" s="479" t="s">
        <v>1054</v>
      </c>
      <c r="P30" s="499"/>
      <c r="Q30" s="499"/>
      <c r="R30" s="499">
        <v>1997</v>
      </c>
      <c r="S30" s="499"/>
      <c r="T30" s="499"/>
      <c r="U30" s="499">
        <v>2000</v>
      </c>
      <c r="V30" s="499">
        <v>2001</v>
      </c>
      <c r="W30" s="499">
        <v>2002</v>
      </c>
      <c r="X30" s="499"/>
      <c r="Y30" s="499">
        <v>2004</v>
      </c>
      <c r="Z30" s="499">
        <v>2005</v>
      </c>
      <c r="AA30" s="499"/>
      <c r="AB30" s="499"/>
      <c r="AC30" s="499">
        <v>2008</v>
      </c>
      <c r="AD30" s="499"/>
      <c r="AE30" s="499"/>
      <c r="AF30" s="499"/>
      <c r="AG30" s="499"/>
      <c r="AH30" s="499"/>
      <c r="AI30" s="499"/>
      <c r="AJ30" s="482">
        <f t="shared" si="0"/>
        <v>7</v>
      </c>
      <c r="AK30" s="421">
        <v>1</v>
      </c>
      <c r="AL30" s="421">
        <v>3</v>
      </c>
      <c r="AM30" s="421">
        <v>1</v>
      </c>
      <c r="AN30" s="483">
        <f t="shared" si="1"/>
        <v>10</v>
      </c>
      <c r="AO30" s="422">
        <f t="shared" si="2"/>
        <v>1.4285714285714286</v>
      </c>
    </row>
    <row r="31" spans="1:41" ht="12.75">
      <c r="A31" s="71"/>
      <c r="B31" s="71"/>
      <c r="C31" s="71"/>
      <c r="D31" s="71"/>
      <c r="E31" s="71"/>
      <c r="F31" s="71"/>
      <c r="G31" s="71"/>
      <c r="H31" s="71"/>
      <c r="I31" s="71"/>
      <c r="J31" s="71"/>
      <c r="K31" s="71"/>
      <c r="L31" s="71"/>
      <c r="M31" s="594" t="s">
        <v>1129</v>
      </c>
      <c r="N31" s="851" t="s">
        <v>978</v>
      </c>
      <c r="O31" s="479" t="s">
        <v>2657</v>
      </c>
      <c r="P31" s="501"/>
      <c r="Q31" s="501"/>
      <c r="R31" s="501"/>
      <c r="S31" s="501"/>
      <c r="T31" s="501"/>
      <c r="U31" s="501"/>
      <c r="V31" s="501"/>
      <c r="W31" s="501"/>
      <c r="X31" s="501"/>
      <c r="Y31" s="501"/>
      <c r="Z31" s="501"/>
      <c r="AA31" s="501"/>
      <c r="AB31" s="501">
        <v>2007</v>
      </c>
      <c r="AC31" s="501">
        <v>2008</v>
      </c>
      <c r="AD31" s="501">
        <v>2009</v>
      </c>
      <c r="AE31" s="501">
        <v>2010</v>
      </c>
      <c r="AF31" s="501">
        <v>2011</v>
      </c>
      <c r="AG31" s="501"/>
      <c r="AH31" s="501">
        <v>2013</v>
      </c>
      <c r="AI31" s="501">
        <v>2014</v>
      </c>
      <c r="AJ31" s="482">
        <f t="shared" si="0"/>
        <v>7</v>
      </c>
      <c r="AK31" s="421">
        <v>3</v>
      </c>
      <c r="AL31" s="421"/>
      <c r="AM31" s="421">
        <v>1</v>
      </c>
      <c r="AN31" s="483">
        <f t="shared" si="1"/>
        <v>10</v>
      </c>
      <c r="AO31" s="422">
        <f t="shared" si="2"/>
        <v>1.4285714285714286</v>
      </c>
    </row>
    <row r="32" spans="1:41" ht="12.75">
      <c r="A32" s="71"/>
      <c r="B32" s="71"/>
      <c r="C32" s="71"/>
      <c r="D32" s="71"/>
      <c r="E32" s="71"/>
      <c r="F32" s="71"/>
      <c r="G32" s="71"/>
      <c r="H32" s="71"/>
      <c r="I32" s="71"/>
      <c r="J32" s="71"/>
      <c r="K32" s="71"/>
      <c r="L32" s="71"/>
      <c r="M32" s="594" t="s">
        <v>1130</v>
      </c>
      <c r="N32" s="591" t="s">
        <v>731</v>
      </c>
      <c r="O32" s="421" t="s">
        <v>2109</v>
      </c>
      <c r="P32" s="501"/>
      <c r="Q32" s="501"/>
      <c r="R32" s="501"/>
      <c r="S32" s="501"/>
      <c r="T32" s="501"/>
      <c r="U32" s="501"/>
      <c r="V32" s="501"/>
      <c r="W32" s="501"/>
      <c r="X32" s="501"/>
      <c r="Y32" s="501"/>
      <c r="Z32" s="501"/>
      <c r="AA32" s="501">
        <v>2006</v>
      </c>
      <c r="AB32" s="501">
        <v>2007</v>
      </c>
      <c r="AC32" s="501"/>
      <c r="AD32" s="501"/>
      <c r="AE32" s="501">
        <v>2012</v>
      </c>
      <c r="AF32" s="501"/>
      <c r="AG32" s="501">
        <v>2012</v>
      </c>
      <c r="AH32" s="501"/>
      <c r="AI32" s="501"/>
      <c r="AJ32" s="482">
        <f t="shared" si="0"/>
        <v>4</v>
      </c>
      <c r="AK32" s="421">
        <v>2</v>
      </c>
      <c r="AL32" s="421">
        <v>2</v>
      </c>
      <c r="AM32" s="421"/>
      <c r="AN32" s="483">
        <f t="shared" si="1"/>
        <v>10</v>
      </c>
      <c r="AO32" s="422">
        <f t="shared" si="2"/>
        <v>2.5</v>
      </c>
    </row>
    <row r="33" spans="1:41" ht="12.75">
      <c r="A33" s="71"/>
      <c r="B33" s="71"/>
      <c r="C33" s="71"/>
      <c r="D33" s="71"/>
      <c r="E33" s="71"/>
      <c r="F33" s="71"/>
      <c r="G33" s="71"/>
      <c r="H33" s="71"/>
      <c r="I33" s="71"/>
      <c r="J33" s="71"/>
      <c r="K33" s="71"/>
      <c r="L33" s="71"/>
      <c r="M33" s="594" t="s">
        <v>1131</v>
      </c>
      <c r="N33" s="851" t="s">
        <v>790</v>
      </c>
      <c r="O33" s="479" t="s">
        <v>797</v>
      </c>
      <c r="P33" s="499"/>
      <c r="Q33" s="499"/>
      <c r="R33" s="499"/>
      <c r="S33" s="499"/>
      <c r="T33" s="499"/>
      <c r="U33" s="499"/>
      <c r="V33" s="499">
        <v>2001</v>
      </c>
      <c r="W33" s="499"/>
      <c r="X33" s="499">
        <v>2003</v>
      </c>
      <c r="Y33" s="499">
        <v>2004</v>
      </c>
      <c r="Z33" s="499"/>
      <c r="AA33" s="499">
        <v>2006</v>
      </c>
      <c r="AB33" s="499"/>
      <c r="AC33" s="499">
        <v>2008</v>
      </c>
      <c r="AD33" s="499">
        <v>2009</v>
      </c>
      <c r="AE33" s="499">
        <v>2010</v>
      </c>
      <c r="AF33" s="499"/>
      <c r="AG33" s="499"/>
      <c r="AH33" s="499">
        <v>2013</v>
      </c>
      <c r="AI33" s="499"/>
      <c r="AJ33" s="482">
        <f t="shared" si="0"/>
        <v>8</v>
      </c>
      <c r="AK33" s="421">
        <v>3</v>
      </c>
      <c r="AL33" s="421"/>
      <c r="AM33" s="421"/>
      <c r="AN33" s="483">
        <f t="shared" si="1"/>
        <v>9</v>
      </c>
      <c r="AO33" s="422">
        <f t="shared" si="2"/>
        <v>1.125</v>
      </c>
    </row>
    <row r="34" spans="1:41" ht="12.75">
      <c r="A34" s="71"/>
      <c r="B34" s="71"/>
      <c r="C34" s="71"/>
      <c r="D34" s="71"/>
      <c r="E34" s="71"/>
      <c r="F34" s="71"/>
      <c r="G34" s="71"/>
      <c r="H34" s="71"/>
      <c r="I34" s="71"/>
      <c r="J34" s="71"/>
      <c r="K34" s="71"/>
      <c r="L34" s="71"/>
      <c r="M34" s="594" t="s">
        <v>1132</v>
      </c>
      <c r="N34" s="852" t="s">
        <v>830</v>
      </c>
      <c r="O34" s="853" t="s">
        <v>1318</v>
      </c>
      <c r="P34" s="499"/>
      <c r="Q34" s="499"/>
      <c r="R34" s="499"/>
      <c r="S34" s="499"/>
      <c r="T34" s="499">
        <v>1999</v>
      </c>
      <c r="U34" s="499">
        <v>2000</v>
      </c>
      <c r="V34" s="499">
        <v>2001</v>
      </c>
      <c r="W34" s="499">
        <v>2002</v>
      </c>
      <c r="X34" s="499">
        <v>2003</v>
      </c>
      <c r="Y34" s="499">
        <v>2004</v>
      </c>
      <c r="Z34" s="499">
        <v>2005</v>
      </c>
      <c r="AA34" s="499"/>
      <c r="AB34" s="499"/>
      <c r="AC34" s="499"/>
      <c r="AD34" s="499"/>
      <c r="AE34" s="499"/>
      <c r="AF34" s="499"/>
      <c r="AG34" s="499"/>
      <c r="AH34" s="499"/>
      <c r="AI34" s="499"/>
      <c r="AJ34" s="482">
        <f t="shared" si="0"/>
        <v>7</v>
      </c>
      <c r="AK34" s="421">
        <v>2</v>
      </c>
      <c r="AL34" s="421"/>
      <c r="AM34" s="421">
        <v>3</v>
      </c>
      <c r="AN34" s="483">
        <f t="shared" si="1"/>
        <v>9</v>
      </c>
      <c r="AO34" s="422">
        <f t="shared" si="2"/>
        <v>1.2857142857142858</v>
      </c>
    </row>
    <row r="35" spans="1:41" ht="12.75">
      <c r="A35" s="71"/>
      <c r="B35" s="71"/>
      <c r="C35" s="71"/>
      <c r="D35" s="71"/>
      <c r="E35" s="71"/>
      <c r="F35" s="71"/>
      <c r="G35" s="71"/>
      <c r="H35" s="71"/>
      <c r="I35" s="71"/>
      <c r="J35" s="71"/>
      <c r="K35" s="71"/>
      <c r="L35" s="71"/>
      <c r="M35" s="594" t="s">
        <v>1133</v>
      </c>
      <c r="N35" s="851" t="s">
        <v>1104</v>
      </c>
      <c r="O35" s="479" t="s">
        <v>13</v>
      </c>
      <c r="P35" s="501"/>
      <c r="Q35" s="501"/>
      <c r="R35" s="501"/>
      <c r="S35" s="501"/>
      <c r="T35" s="501"/>
      <c r="U35" s="501"/>
      <c r="V35" s="501"/>
      <c r="W35" s="501"/>
      <c r="X35" s="501">
        <v>2003</v>
      </c>
      <c r="Y35" s="501">
        <v>2004</v>
      </c>
      <c r="Z35" s="501">
        <v>2005</v>
      </c>
      <c r="AA35" s="501">
        <v>2006</v>
      </c>
      <c r="AB35" s="501">
        <v>2007</v>
      </c>
      <c r="AC35" s="501"/>
      <c r="AD35" s="501">
        <v>2009</v>
      </c>
      <c r="AE35" s="501"/>
      <c r="AF35" s="501"/>
      <c r="AG35" s="501">
        <v>2012</v>
      </c>
      <c r="AH35" s="501"/>
      <c r="AI35" s="501"/>
      <c r="AJ35" s="482">
        <f t="shared" ref="AJ35:AJ66" si="3">COUNTIF(P35:AI35,"&gt;0")</f>
        <v>7</v>
      </c>
      <c r="AK35" s="421">
        <v>2</v>
      </c>
      <c r="AL35" s="421"/>
      <c r="AM35" s="421">
        <v>3</v>
      </c>
      <c r="AN35" s="483">
        <f t="shared" ref="AN35:AN66" si="4">(AK35*3)+(AL35*2)+(AM35*1)</f>
        <v>9</v>
      </c>
      <c r="AO35" s="422">
        <f t="shared" ref="AO35:AO66" si="5">AN35/AJ35</f>
        <v>1.2857142857142858</v>
      </c>
    </row>
    <row r="36" spans="1:41" ht="12.75">
      <c r="A36" s="71"/>
      <c r="B36" s="71"/>
      <c r="C36" s="71"/>
      <c r="D36" s="71"/>
      <c r="E36" s="71"/>
      <c r="F36" s="71"/>
      <c r="G36" s="71"/>
      <c r="H36" s="71"/>
      <c r="I36" s="71"/>
      <c r="J36" s="71"/>
      <c r="K36" s="71"/>
      <c r="L36" s="71"/>
      <c r="M36" s="594" t="s">
        <v>1134</v>
      </c>
      <c r="N36" s="851" t="s">
        <v>1116</v>
      </c>
      <c r="O36" s="479" t="s">
        <v>1500</v>
      </c>
      <c r="P36" s="499"/>
      <c r="Q36" s="499"/>
      <c r="R36" s="499"/>
      <c r="S36" s="499"/>
      <c r="T36" s="499"/>
      <c r="U36" s="499">
        <v>2000</v>
      </c>
      <c r="V36" s="499">
        <v>2001</v>
      </c>
      <c r="W36" s="499">
        <v>2002</v>
      </c>
      <c r="X36" s="499">
        <v>2003</v>
      </c>
      <c r="Y36" s="499">
        <v>2004</v>
      </c>
      <c r="Z36" s="499">
        <v>2005</v>
      </c>
      <c r="AA36" s="499"/>
      <c r="AB36" s="499"/>
      <c r="AC36" s="499"/>
      <c r="AD36" s="499"/>
      <c r="AE36" s="499"/>
      <c r="AF36" s="499"/>
      <c r="AG36" s="499"/>
      <c r="AH36" s="499"/>
      <c r="AI36" s="499"/>
      <c r="AJ36" s="482">
        <f t="shared" si="3"/>
        <v>6</v>
      </c>
      <c r="AK36" s="421">
        <v>2</v>
      </c>
      <c r="AL36" s="421">
        <v>1</v>
      </c>
      <c r="AM36" s="421">
        <v>1</v>
      </c>
      <c r="AN36" s="483">
        <f t="shared" si="4"/>
        <v>9</v>
      </c>
      <c r="AO36" s="422">
        <f t="shared" si="5"/>
        <v>1.5</v>
      </c>
    </row>
    <row r="37" spans="1:41" ht="12.75">
      <c r="A37" s="71"/>
      <c r="B37" s="71"/>
      <c r="C37" s="71"/>
      <c r="D37" s="71"/>
      <c r="E37" s="71"/>
      <c r="F37" s="71"/>
      <c r="G37" s="71"/>
      <c r="H37" s="71"/>
      <c r="I37" s="71"/>
      <c r="J37" s="71"/>
      <c r="K37" s="71"/>
      <c r="L37" s="71"/>
      <c r="M37" s="594" t="s">
        <v>1135</v>
      </c>
      <c r="N37" s="591" t="s">
        <v>669</v>
      </c>
      <c r="O37" s="421" t="s">
        <v>794</v>
      </c>
      <c r="P37" s="499">
        <v>1995</v>
      </c>
      <c r="Q37" s="499">
        <v>1996</v>
      </c>
      <c r="R37" s="499"/>
      <c r="S37" s="499"/>
      <c r="T37" s="499">
        <v>1999</v>
      </c>
      <c r="U37" s="499">
        <v>2000</v>
      </c>
      <c r="V37" s="499"/>
      <c r="W37" s="499">
        <v>2002</v>
      </c>
      <c r="X37" s="499"/>
      <c r="Y37" s="499"/>
      <c r="Z37" s="499"/>
      <c r="AA37" s="499"/>
      <c r="AB37" s="499"/>
      <c r="AC37" s="499"/>
      <c r="AD37" s="499"/>
      <c r="AE37" s="499"/>
      <c r="AF37" s="499"/>
      <c r="AG37" s="499"/>
      <c r="AH37" s="499"/>
      <c r="AI37" s="499"/>
      <c r="AJ37" s="482">
        <f t="shared" si="3"/>
        <v>5</v>
      </c>
      <c r="AK37" s="421">
        <v>3</v>
      </c>
      <c r="AL37" s="421"/>
      <c r="AM37" s="421"/>
      <c r="AN37" s="483">
        <f t="shared" si="4"/>
        <v>9</v>
      </c>
      <c r="AO37" s="422">
        <f t="shared" si="5"/>
        <v>1.8</v>
      </c>
    </row>
    <row r="38" spans="1:41" ht="12.75">
      <c r="A38" s="71"/>
      <c r="B38" s="71"/>
      <c r="C38" s="71"/>
      <c r="D38" s="71"/>
      <c r="E38" s="71"/>
      <c r="F38" s="71"/>
      <c r="G38" s="71"/>
      <c r="H38" s="71"/>
      <c r="I38" s="71"/>
      <c r="J38" s="71"/>
      <c r="K38" s="71"/>
      <c r="L38" s="71"/>
      <c r="M38" s="594" t="s">
        <v>1136</v>
      </c>
      <c r="N38" s="591" t="s">
        <v>747</v>
      </c>
      <c r="O38" s="421" t="s">
        <v>748</v>
      </c>
      <c r="P38" s="499">
        <v>1995</v>
      </c>
      <c r="Q38" s="499">
        <v>1996</v>
      </c>
      <c r="R38" s="499"/>
      <c r="S38" s="499">
        <v>1998</v>
      </c>
      <c r="T38" s="499">
        <v>1999</v>
      </c>
      <c r="U38" s="499"/>
      <c r="V38" s="499"/>
      <c r="W38" s="499"/>
      <c r="X38" s="499"/>
      <c r="Y38" s="499"/>
      <c r="Z38" s="499"/>
      <c r="AA38" s="499"/>
      <c r="AB38" s="499"/>
      <c r="AC38" s="499"/>
      <c r="AD38" s="499"/>
      <c r="AE38" s="499"/>
      <c r="AF38" s="499"/>
      <c r="AG38" s="499"/>
      <c r="AH38" s="499"/>
      <c r="AI38" s="499"/>
      <c r="AJ38" s="482">
        <f t="shared" si="3"/>
        <v>4</v>
      </c>
      <c r="AK38" s="421">
        <v>2</v>
      </c>
      <c r="AL38" s="421">
        <v>1</v>
      </c>
      <c r="AM38" s="421">
        <v>1</v>
      </c>
      <c r="AN38" s="483">
        <f t="shared" si="4"/>
        <v>9</v>
      </c>
      <c r="AO38" s="422">
        <f t="shared" si="5"/>
        <v>2.25</v>
      </c>
    </row>
    <row r="39" spans="1:41" ht="12.75">
      <c r="A39" s="71"/>
      <c r="B39" s="71"/>
      <c r="C39" s="71"/>
      <c r="D39" s="71"/>
      <c r="E39" s="71"/>
      <c r="F39" s="71"/>
      <c r="G39" s="71"/>
      <c r="H39" s="71"/>
      <c r="I39" s="71"/>
      <c r="J39" s="71"/>
      <c r="K39" s="71"/>
      <c r="L39" s="71"/>
      <c r="M39" s="594" t="s">
        <v>1550</v>
      </c>
      <c r="N39" s="732" t="s">
        <v>984</v>
      </c>
      <c r="O39" s="733" t="s">
        <v>792</v>
      </c>
      <c r="P39" s="501"/>
      <c r="Q39" s="501"/>
      <c r="R39" s="501"/>
      <c r="S39" s="501"/>
      <c r="T39" s="501"/>
      <c r="U39" s="501"/>
      <c r="V39" s="501"/>
      <c r="W39" s="501">
        <v>2002</v>
      </c>
      <c r="X39" s="501">
        <v>2003</v>
      </c>
      <c r="Y39" s="501">
        <v>2004</v>
      </c>
      <c r="Z39" s="501"/>
      <c r="AA39" s="501">
        <v>2006</v>
      </c>
      <c r="AB39" s="501">
        <v>2007</v>
      </c>
      <c r="AC39" s="501">
        <v>2008</v>
      </c>
      <c r="AD39" s="501">
        <v>2009</v>
      </c>
      <c r="AE39" s="501">
        <v>2010</v>
      </c>
      <c r="AF39" s="501">
        <v>2011</v>
      </c>
      <c r="AG39" s="501">
        <v>2012</v>
      </c>
      <c r="AH39" s="501">
        <v>2013</v>
      </c>
      <c r="AI39" s="501"/>
      <c r="AJ39" s="482">
        <f t="shared" si="3"/>
        <v>11</v>
      </c>
      <c r="AK39" s="421">
        <v>2</v>
      </c>
      <c r="AL39" s="421">
        <v>1</v>
      </c>
      <c r="AM39" s="421"/>
      <c r="AN39" s="483">
        <f t="shared" si="4"/>
        <v>8</v>
      </c>
      <c r="AO39" s="422">
        <f t="shared" si="5"/>
        <v>0.72727272727272729</v>
      </c>
    </row>
    <row r="40" spans="1:41" ht="12.75">
      <c r="A40" s="71"/>
      <c r="B40" s="71"/>
      <c r="C40" s="71"/>
      <c r="D40" s="71"/>
      <c r="E40" s="71"/>
      <c r="F40" s="71"/>
      <c r="G40" s="71"/>
      <c r="H40" s="71"/>
      <c r="I40" s="71"/>
      <c r="J40" s="71"/>
      <c r="K40" s="71"/>
      <c r="L40" s="71"/>
      <c r="M40" s="594" t="s">
        <v>1551</v>
      </c>
      <c r="N40" s="732" t="s">
        <v>793</v>
      </c>
      <c r="O40" s="733" t="s">
        <v>794</v>
      </c>
      <c r="P40" s="499"/>
      <c r="Q40" s="499"/>
      <c r="R40" s="499">
        <v>1997</v>
      </c>
      <c r="S40" s="499">
        <v>1998</v>
      </c>
      <c r="T40" s="499">
        <v>1999</v>
      </c>
      <c r="U40" s="499">
        <v>2000</v>
      </c>
      <c r="V40" s="499">
        <v>2001</v>
      </c>
      <c r="W40" s="499"/>
      <c r="X40" s="499"/>
      <c r="Y40" s="499"/>
      <c r="Z40" s="499"/>
      <c r="AA40" s="499"/>
      <c r="AB40" s="499"/>
      <c r="AC40" s="499"/>
      <c r="AD40" s="499">
        <v>2009</v>
      </c>
      <c r="AE40" s="499">
        <v>2010</v>
      </c>
      <c r="AF40" s="499">
        <v>2011</v>
      </c>
      <c r="AG40" s="499">
        <v>2012</v>
      </c>
      <c r="AH40" s="499">
        <v>2013</v>
      </c>
      <c r="AI40" s="499">
        <v>2014</v>
      </c>
      <c r="AJ40" s="482">
        <f t="shared" si="3"/>
        <v>11</v>
      </c>
      <c r="AK40" s="421">
        <v>1</v>
      </c>
      <c r="AL40" s="421">
        <v>2</v>
      </c>
      <c r="AM40" s="421">
        <v>1</v>
      </c>
      <c r="AN40" s="483">
        <f t="shared" si="4"/>
        <v>8</v>
      </c>
      <c r="AO40" s="422">
        <f t="shared" si="5"/>
        <v>0.72727272727272729</v>
      </c>
    </row>
    <row r="41" spans="1:41" ht="12.75">
      <c r="A41" s="71"/>
      <c r="B41" s="71"/>
      <c r="C41" s="71"/>
      <c r="D41" s="71"/>
      <c r="E41" s="71"/>
      <c r="F41" s="71"/>
      <c r="G41" s="71"/>
      <c r="H41" s="71"/>
      <c r="I41" s="71"/>
      <c r="J41" s="71"/>
      <c r="K41" s="71"/>
      <c r="L41" s="71"/>
      <c r="M41" s="594" t="s">
        <v>1552</v>
      </c>
      <c r="N41" s="732" t="s">
        <v>586</v>
      </c>
      <c r="O41" s="733" t="s">
        <v>1296</v>
      </c>
      <c r="P41" s="501"/>
      <c r="Q41" s="501"/>
      <c r="R41" s="501"/>
      <c r="S41" s="501">
        <v>1998</v>
      </c>
      <c r="T41" s="501"/>
      <c r="U41" s="501"/>
      <c r="V41" s="501">
        <v>2001</v>
      </c>
      <c r="W41" s="501">
        <v>2002</v>
      </c>
      <c r="X41" s="501"/>
      <c r="Y41" s="501">
        <v>2004</v>
      </c>
      <c r="Z41" s="501">
        <v>2005</v>
      </c>
      <c r="AA41" s="501">
        <v>2006</v>
      </c>
      <c r="AB41" s="501">
        <v>2007</v>
      </c>
      <c r="AC41" s="501">
        <v>2008</v>
      </c>
      <c r="AD41" s="501">
        <v>2009</v>
      </c>
      <c r="AE41" s="501">
        <v>2010</v>
      </c>
      <c r="AF41" s="501"/>
      <c r="AG41" s="501"/>
      <c r="AH41" s="501"/>
      <c r="AI41" s="501"/>
      <c r="AJ41" s="482">
        <f t="shared" si="3"/>
        <v>10</v>
      </c>
      <c r="AK41" s="421">
        <v>1</v>
      </c>
      <c r="AL41" s="421">
        <v>1</v>
      </c>
      <c r="AM41" s="421">
        <v>3</v>
      </c>
      <c r="AN41" s="483">
        <f t="shared" si="4"/>
        <v>8</v>
      </c>
      <c r="AO41" s="422">
        <f t="shared" si="5"/>
        <v>0.8</v>
      </c>
    </row>
    <row r="42" spans="1:41" ht="12.75">
      <c r="A42" s="71"/>
      <c r="B42" s="71"/>
      <c r="C42" s="71"/>
      <c r="D42" s="71"/>
      <c r="E42" s="71"/>
      <c r="F42" s="71"/>
      <c r="G42" s="71"/>
      <c r="H42" s="71"/>
      <c r="I42" s="71"/>
      <c r="J42" s="71"/>
      <c r="K42" s="71"/>
      <c r="L42" s="71"/>
      <c r="M42" s="594" t="s">
        <v>1979</v>
      </c>
      <c r="N42" s="851" t="s">
        <v>629</v>
      </c>
      <c r="O42" s="479" t="s">
        <v>2657</v>
      </c>
      <c r="P42" s="501"/>
      <c r="Q42" s="501"/>
      <c r="R42" s="501"/>
      <c r="S42" s="501"/>
      <c r="T42" s="501"/>
      <c r="U42" s="501"/>
      <c r="V42" s="501"/>
      <c r="W42" s="501"/>
      <c r="X42" s="501"/>
      <c r="Y42" s="501"/>
      <c r="Z42" s="501"/>
      <c r="AA42" s="501"/>
      <c r="AB42" s="501">
        <v>2007</v>
      </c>
      <c r="AC42" s="501">
        <v>2008</v>
      </c>
      <c r="AD42" s="501">
        <v>2009</v>
      </c>
      <c r="AE42" s="501">
        <v>2010</v>
      </c>
      <c r="AF42" s="501">
        <v>2011</v>
      </c>
      <c r="AG42" s="501"/>
      <c r="AH42" s="501">
        <v>2013</v>
      </c>
      <c r="AI42" s="501">
        <v>2014</v>
      </c>
      <c r="AJ42" s="482">
        <f t="shared" si="3"/>
        <v>7</v>
      </c>
      <c r="AK42" s="421"/>
      <c r="AL42" s="421">
        <v>4</v>
      </c>
      <c r="AM42" s="421"/>
      <c r="AN42" s="483">
        <f t="shared" si="4"/>
        <v>8</v>
      </c>
      <c r="AO42" s="422">
        <f t="shared" si="5"/>
        <v>1.1428571428571428</v>
      </c>
    </row>
    <row r="43" spans="1:41" ht="12.75">
      <c r="A43" s="71"/>
      <c r="B43" s="71"/>
      <c r="C43" s="71"/>
      <c r="D43" s="71"/>
      <c r="E43" s="71"/>
      <c r="F43" s="71"/>
      <c r="G43" s="71"/>
      <c r="H43" s="71"/>
      <c r="I43" s="71"/>
      <c r="J43" s="71"/>
      <c r="K43" s="71"/>
      <c r="L43" s="71"/>
      <c r="M43" s="594" t="s">
        <v>2807</v>
      </c>
      <c r="N43" s="851" t="s">
        <v>731</v>
      </c>
      <c r="O43" s="479" t="s">
        <v>2507</v>
      </c>
      <c r="P43" s="501"/>
      <c r="Q43" s="501"/>
      <c r="R43" s="501"/>
      <c r="S43" s="501"/>
      <c r="T43" s="501"/>
      <c r="U43" s="501"/>
      <c r="V43" s="501"/>
      <c r="W43" s="501">
        <v>2002</v>
      </c>
      <c r="X43" s="501">
        <v>2003</v>
      </c>
      <c r="Y43" s="501">
        <v>2004</v>
      </c>
      <c r="Z43" s="501">
        <v>2005</v>
      </c>
      <c r="AA43" s="501">
        <v>2006</v>
      </c>
      <c r="AB43" s="501">
        <v>2007</v>
      </c>
      <c r="AC43" s="501"/>
      <c r="AD43" s="501"/>
      <c r="AE43" s="501"/>
      <c r="AF43" s="501"/>
      <c r="AG43" s="501"/>
      <c r="AH43" s="501"/>
      <c r="AI43" s="501"/>
      <c r="AJ43" s="482">
        <f t="shared" si="3"/>
        <v>6</v>
      </c>
      <c r="AK43" s="421">
        <v>2</v>
      </c>
      <c r="AL43" s="421">
        <v>1</v>
      </c>
      <c r="AM43" s="421"/>
      <c r="AN43" s="483">
        <f t="shared" si="4"/>
        <v>8</v>
      </c>
      <c r="AO43" s="422">
        <f t="shared" si="5"/>
        <v>1.3333333333333333</v>
      </c>
    </row>
    <row r="44" spans="1:41" ht="12.75">
      <c r="A44" s="71"/>
      <c r="B44" s="71"/>
      <c r="C44" s="71"/>
      <c r="D44" s="71"/>
      <c r="E44" s="71"/>
      <c r="F44" s="71"/>
      <c r="G44" s="71"/>
      <c r="H44" s="71"/>
      <c r="I44" s="71"/>
      <c r="J44" s="71"/>
      <c r="K44" s="71"/>
      <c r="L44" s="71"/>
      <c r="M44" s="594" t="s">
        <v>2808</v>
      </c>
      <c r="N44" s="851" t="s">
        <v>707</v>
      </c>
      <c r="O44" s="479" t="s">
        <v>2864</v>
      </c>
      <c r="P44" s="501"/>
      <c r="Q44" s="501"/>
      <c r="R44" s="501"/>
      <c r="S44" s="501"/>
      <c r="T44" s="501"/>
      <c r="U44" s="501"/>
      <c r="V44" s="501"/>
      <c r="W44" s="501"/>
      <c r="X44" s="501"/>
      <c r="Y44" s="501"/>
      <c r="Z44" s="501"/>
      <c r="AA44" s="501"/>
      <c r="AB44" s="501"/>
      <c r="AC44" s="501">
        <v>2008</v>
      </c>
      <c r="AD44" s="501">
        <v>2009</v>
      </c>
      <c r="AE44" s="501">
        <v>2010</v>
      </c>
      <c r="AF44" s="501">
        <v>2011</v>
      </c>
      <c r="AG44" s="501">
        <v>2012</v>
      </c>
      <c r="AH44" s="501">
        <v>2013</v>
      </c>
      <c r="AI44" s="501"/>
      <c r="AJ44" s="482">
        <f t="shared" si="3"/>
        <v>6</v>
      </c>
      <c r="AK44" s="421">
        <v>1</v>
      </c>
      <c r="AL44" s="421">
        <v>2</v>
      </c>
      <c r="AM44" s="421">
        <v>1</v>
      </c>
      <c r="AN44" s="483">
        <f t="shared" si="4"/>
        <v>8</v>
      </c>
      <c r="AO44" s="422">
        <f t="shared" si="5"/>
        <v>1.3333333333333333</v>
      </c>
    </row>
    <row r="45" spans="1:41" ht="12.75">
      <c r="A45" s="71"/>
      <c r="B45" s="71"/>
      <c r="C45" s="71"/>
      <c r="D45" s="71"/>
      <c r="E45" s="71"/>
      <c r="F45" s="71"/>
      <c r="G45" s="71"/>
      <c r="H45" s="71"/>
      <c r="I45" s="71"/>
      <c r="J45" s="71"/>
      <c r="K45" s="71"/>
      <c r="L45" s="71"/>
      <c r="M45" s="594" t="s">
        <v>2809</v>
      </c>
      <c r="N45" s="851" t="s">
        <v>1358</v>
      </c>
      <c r="O45" s="479" t="s">
        <v>3068</v>
      </c>
      <c r="P45" s="501"/>
      <c r="Q45" s="501"/>
      <c r="R45" s="501"/>
      <c r="S45" s="501"/>
      <c r="T45" s="501"/>
      <c r="U45" s="501"/>
      <c r="V45" s="501"/>
      <c r="W45" s="501"/>
      <c r="X45" s="501"/>
      <c r="Y45" s="501"/>
      <c r="Z45" s="501"/>
      <c r="AA45" s="501"/>
      <c r="AB45" s="501"/>
      <c r="AC45" s="501"/>
      <c r="AD45" s="501">
        <v>2009</v>
      </c>
      <c r="AE45" s="501">
        <v>2010</v>
      </c>
      <c r="AF45" s="501">
        <v>2011</v>
      </c>
      <c r="AG45" s="501">
        <v>2012</v>
      </c>
      <c r="AH45" s="501">
        <v>2013</v>
      </c>
      <c r="AI45" s="501">
        <v>2014</v>
      </c>
      <c r="AJ45" s="482">
        <f t="shared" si="3"/>
        <v>6</v>
      </c>
      <c r="AK45" s="421"/>
      <c r="AL45" s="421">
        <v>4</v>
      </c>
      <c r="AM45" s="421"/>
      <c r="AN45" s="483">
        <f t="shared" si="4"/>
        <v>8</v>
      </c>
      <c r="AO45" s="422">
        <f t="shared" si="5"/>
        <v>1.3333333333333333</v>
      </c>
    </row>
    <row r="46" spans="1:41" ht="12.75">
      <c r="A46" s="71"/>
      <c r="B46" s="71"/>
      <c r="C46" s="71"/>
      <c r="D46" s="71"/>
      <c r="E46" s="71"/>
      <c r="F46" s="71"/>
      <c r="G46" s="71"/>
      <c r="H46" s="71"/>
      <c r="I46" s="71"/>
      <c r="J46" s="71"/>
      <c r="K46" s="71"/>
      <c r="L46" s="71"/>
      <c r="M46" s="594" t="s">
        <v>2810</v>
      </c>
      <c r="N46" s="591" t="s">
        <v>669</v>
      </c>
      <c r="O46" s="421" t="s">
        <v>1306</v>
      </c>
      <c r="P46" s="499"/>
      <c r="Q46" s="499"/>
      <c r="R46" s="499"/>
      <c r="S46" s="499"/>
      <c r="T46" s="499"/>
      <c r="U46" s="499"/>
      <c r="V46" s="499">
        <v>2001</v>
      </c>
      <c r="W46" s="499">
        <v>2002</v>
      </c>
      <c r="X46" s="499">
        <v>2003</v>
      </c>
      <c r="Y46" s="499">
        <v>2004</v>
      </c>
      <c r="Z46" s="499"/>
      <c r="AA46" s="499">
        <v>2006</v>
      </c>
      <c r="AB46" s="499"/>
      <c r="AC46" s="499"/>
      <c r="AD46" s="499"/>
      <c r="AE46" s="499"/>
      <c r="AF46" s="499"/>
      <c r="AG46" s="499"/>
      <c r="AH46" s="499"/>
      <c r="AI46" s="499"/>
      <c r="AJ46" s="482">
        <f t="shared" si="3"/>
        <v>5</v>
      </c>
      <c r="AK46" s="421">
        <v>2</v>
      </c>
      <c r="AL46" s="421">
        <v>1</v>
      </c>
      <c r="AM46" s="421"/>
      <c r="AN46" s="483">
        <f t="shared" si="4"/>
        <v>8</v>
      </c>
      <c r="AO46" s="422">
        <f t="shared" si="5"/>
        <v>1.6</v>
      </c>
    </row>
    <row r="47" spans="1:41" ht="12.75">
      <c r="A47" s="71"/>
      <c r="B47" s="71"/>
      <c r="C47" s="71"/>
      <c r="D47" s="71"/>
      <c r="E47" s="71"/>
      <c r="F47" s="71"/>
      <c r="G47" s="71"/>
      <c r="H47" s="71"/>
      <c r="I47" s="71"/>
      <c r="J47" s="71"/>
      <c r="K47" s="71"/>
      <c r="L47" s="71"/>
      <c r="M47" s="594" t="s">
        <v>2811</v>
      </c>
      <c r="N47" s="591" t="s">
        <v>991</v>
      </c>
      <c r="O47" s="421" t="s">
        <v>2596</v>
      </c>
      <c r="P47" s="499"/>
      <c r="Q47" s="499"/>
      <c r="R47" s="499"/>
      <c r="S47" s="499"/>
      <c r="T47" s="499"/>
      <c r="U47" s="499"/>
      <c r="V47" s="499">
        <v>2001</v>
      </c>
      <c r="W47" s="499">
        <v>2002</v>
      </c>
      <c r="X47" s="499"/>
      <c r="Y47" s="499"/>
      <c r="Z47" s="499">
        <v>2005</v>
      </c>
      <c r="AA47" s="499">
        <v>2006</v>
      </c>
      <c r="AB47" s="499"/>
      <c r="AC47" s="499">
        <v>2008</v>
      </c>
      <c r="AD47" s="499"/>
      <c r="AE47" s="499"/>
      <c r="AF47" s="499"/>
      <c r="AG47" s="499"/>
      <c r="AH47" s="499"/>
      <c r="AI47" s="499"/>
      <c r="AJ47" s="482">
        <f t="shared" si="3"/>
        <v>5</v>
      </c>
      <c r="AK47" s="421"/>
      <c r="AL47" s="421">
        <v>4</v>
      </c>
      <c r="AM47" s="421"/>
      <c r="AN47" s="483">
        <f t="shared" si="4"/>
        <v>8</v>
      </c>
      <c r="AO47" s="422">
        <f t="shared" si="5"/>
        <v>1.6</v>
      </c>
    </row>
    <row r="48" spans="1:41" ht="12.75">
      <c r="A48" s="71"/>
      <c r="B48" s="71"/>
      <c r="C48" s="71"/>
      <c r="D48" s="71"/>
      <c r="E48" s="71"/>
      <c r="F48" s="71"/>
      <c r="G48" s="71"/>
      <c r="H48" s="71"/>
      <c r="I48" s="71"/>
      <c r="J48" s="71"/>
      <c r="K48" s="71"/>
      <c r="L48" s="71"/>
      <c r="M48" s="594" t="s">
        <v>2812</v>
      </c>
      <c r="N48" s="591" t="s">
        <v>982</v>
      </c>
      <c r="O48" s="421" t="s">
        <v>2079</v>
      </c>
      <c r="P48" s="501"/>
      <c r="Q48" s="501"/>
      <c r="R48" s="501"/>
      <c r="S48" s="501"/>
      <c r="T48" s="501"/>
      <c r="U48" s="501"/>
      <c r="V48" s="501"/>
      <c r="W48" s="501"/>
      <c r="X48" s="501"/>
      <c r="Y48" s="501"/>
      <c r="Z48" s="501"/>
      <c r="AA48" s="501">
        <v>2006</v>
      </c>
      <c r="AB48" s="501">
        <v>2007</v>
      </c>
      <c r="AC48" s="501">
        <v>2008</v>
      </c>
      <c r="AD48" s="501"/>
      <c r="AE48" s="501"/>
      <c r="AF48" s="501"/>
      <c r="AG48" s="501"/>
      <c r="AH48" s="501"/>
      <c r="AI48" s="501"/>
      <c r="AJ48" s="482">
        <f t="shared" si="3"/>
        <v>3</v>
      </c>
      <c r="AK48" s="421">
        <v>2</v>
      </c>
      <c r="AL48" s="421">
        <v>1</v>
      </c>
      <c r="AM48" s="421"/>
      <c r="AN48" s="483">
        <f t="shared" si="4"/>
        <v>8</v>
      </c>
      <c r="AO48" s="422">
        <f t="shared" si="5"/>
        <v>2.6666666666666665</v>
      </c>
    </row>
    <row r="49" spans="1:41" ht="12.75">
      <c r="A49" s="71"/>
      <c r="B49" s="71"/>
      <c r="C49" s="71"/>
      <c r="D49" s="71"/>
      <c r="E49" s="71"/>
      <c r="F49" s="71"/>
      <c r="G49" s="71"/>
      <c r="H49" s="71"/>
      <c r="I49" s="71"/>
      <c r="J49" s="71"/>
      <c r="K49" s="71"/>
      <c r="L49" s="71"/>
      <c r="M49" s="594" t="s">
        <v>2813</v>
      </c>
      <c r="N49" s="591" t="s">
        <v>889</v>
      </c>
      <c r="O49" s="421" t="s">
        <v>3008</v>
      </c>
      <c r="P49" s="501"/>
      <c r="Q49" s="501"/>
      <c r="R49" s="501"/>
      <c r="S49" s="501"/>
      <c r="T49" s="501"/>
      <c r="U49" s="501"/>
      <c r="V49" s="501"/>
      <c r="W49" s="501"/>
      <c r="X49" s="501"/>
      <c r="Y49" s="501"/>
      <c r="Z49" s="501"/>
      <c r="AA49" s="501"/>
      <c r="AB49" s="501"/>
      <c r="AC49" s="501">
        <v>2008</v>
      </c>
      <c r="AD49" s="501"/>
      <c r="AE49" s="501"/>
      <c r="AF49" s="501"/>
      <c r="AG49" s="501">
        <v>2012</v>
      </c>
      <c r="AH49" s="501">
        <v>2013</v>
      </c>
      <c r="AI49" s="501"/>
      <c r="AJ49" s="482">
        <f t="shared" si="3"/>
        <v>3</v>
      </c>
      <c r="AK49" s="421">
        <v>2</v>
      </c>
      <c r="AL49" s="421">
        <v>1</v>
      </c>
      <c r="AM49" s="421"/>
      <c r="AN49" s="483">
        <f t="shared" si="4"/>
        <v>8</v>
      </c>
      <c r="AO49" s="422">
        <f t="shared" si="5"/>
        <v>2.6666666666666665</v>
      </c>
    </row>
    <row r="50" spans="1:41" ht="12.75">
      <c r="A50" s="71"/>
      <c r="B50" s="71"/>
      <c r="C50" s="71"/>
      <c r="D50" s="71"/>
      <c r="E50" s="71"/>
      <c r="F50" s="71"/>
      <c r="G50" s="71"/>
      <c r="H50" s="71"/>
      <c r="I50" s="71"/>
      <c r="J50" s="71"/>
      <c r="K50" s="71"/>
      <c r="L50" s="71"/>
      <c r="M50" s="594" t="s">
        <v>2814</v>
      </c>
      <c r="N50" s="847" t="s">
        <v>866</v>
      </c>
      <c r="O50" s="848" t="s">
        <v>1070</v>
      </c>
      <c r="P50" s="499"/>
      <c r="Q50" s="499"/>
      <c r="R50" s="499">
        <v>1997</v>
      </c>
      <c r="S50" s="499">
        <v>1998</v>
      </c>
      <c r="T50" s="499"/>
      <c r="U50" s="499">
        <v>2000</v>
      </c>
      <c r="V50" s="499"/>
      <c r="W50" s="499">
        <v>2002</v>
      </c>
      <c r="X50" s="499">
        <v>2003</v>
      </c>
      <c r="Y50" s="499">
        <v>2004</v>
      </c>
      <c r="Z50" s="499">
        <v>2005</v>
      </c>
      <c r="AA50" s="499">
        <v>2006</v>
      </c>
      <c r="AB50" s="499">
        <v>2007</v>
      </c>
      <c r="AC50" s="499">
        <v>2008</v>
      </c>
      <c r="AD50" s="499">
        <v>2009</v>
      </c>
      <c r="AE50" s="499">
        <v>2010</v>
      </c>
      <c r="AF50" s="499">
        <v>2011</v>
      </c>
      <c r="AG50" s="499"/>
      <c r="AH50" s="499">
        <v>2013</v>
      </c>
      <c r="AI50" s="499">
        <v>2014</v>
      </c>
      <c r="AJ50" s="482">
        <f t="shared" si="3"/>
        <v>15</v>
      </c>
      <c r="AK50" s="421">
        <v>1</v>
      </c>
      <c r="AL50" s="421">
        <v>1</v>
      </c>
      <c r="AM50" s="421">
        <v>2</v>
      </c>
      <c r="AN50" s="483">
        <f t="shared" si="4"/>
        <v>7</v>
      </c>
      <c r="AO50" s="422">
        <f t="shared" si="5"/>
        <v>0.46666666666666667</v>
      </c>
    </row>
    <row r="51" spans="1:41" ht="12.75">
      <c r="A51" s="71"/>
      <c r="B51" s="71"/>
      <c r="C51" s="71"/>
      <c r="D51" s="71"/>
      <c r="E51" s="71"/>
      <c r="F51" s="71"/>
      <c r="G51" s="71"/>
      <c r="H51" s="71"/>
      <c r="I51" s="71"/>
      <c r="J51" s="71"/>
      <c r="K51" s="71"/>
      <c r="L51" s="71"/>
      <c r="M51" s="594" t="s">
        <v>2815</v>
      </c>
      <c r="N51" s="849" t="s">
        <v>982</v>
      </c>
      <c r="O51" s="850" t="s">
        <v>1281</v>
      </c>
      <c r="P51" s="499"/>
      <c r="Q51" s="499"/>
      <c r="R51" s="499"/>
      <c r="S51" s="499">
        <v>1998</v>
      </c>
      <c r="T51" s="499">
        <v>1999</v>
      </c>
      <c r="U51" s="499"/>
      <c r="V51" s="499">
        <v>2001</v>
      </c>
      <c r="W51" s="499">
        <v>2002</v>
      </c>
      <c r="X51" s="499"/>
      <c r="Y51" s="499">
        <v>2004</v>
      </c>
      <c r="Z51" s="499">
        <v>2006</v>
      </c>
      <c r="AA51" s="499">
        <v>2006</v>
      </c>
      <c r="AB51" s="499">
        <v>2007</v>
      </c>
      <c r="AC51" s="499">
        <v>2008</v>
      </c>
      <c r="AD51" s="499">
        <v>2009</v>
      </c>
      <c r="AE51" s="499">
        <v>2010</v>
      </c>
      <c r="AF51" s="499"/>
      <c r="AG51" s="499">
        <v>2012</v>
      </c>
      <c r="AH51" s="499">
        <v>2013</v>
      </c>
      <c r="AI51" s="499">
        <v>2014</v>
      </c>
      <c r="AJ51" s="482">
        <f t="shared" si="3"/>
        <v>14</v>
      </c>
      <c r="AK51" s="421">
        <v>1</v>
      </c>
      <c r="AL51" s="421">
        <v>1</v>
      </c>
      <c r="AM51" s="421">
        <v>2</v>
      </c>
      <c r="AN51" s="483">
        <f t="shared" si="4"/>
        <v>7</v>
      </c>
      <c r="AO51" s="422">
        <f t="shared" si="5"/>
        <v>0.5</v>
      </c>
    </row>
    <row r="52" spans="1:41" ht="12.75">
      <c r="A52" s="71"/>
      <c r="B52" s="71"/>
      <c r="C52" s="71"/>
      <c r="D52" s="71"/>
      <c r="E52" s="71"/>
      <c r="F52" s="71"/>
      <c r="G52" s="71"/>
      <c r="H52" s="71"/>
      <c r="I52" s="71"/>
      <c r="J52" s="71"/>
      <c r="K52" s="71"/>
      <c r="L52" s="71"/>
      <c r="M52" s="594" t="s">
        <v>2816</v>
      </c>
      <c r="N52" s="851" t="s">
        <v>793</v>
      </c>
      <c r="O52" s="479" t="s">
        <v>2566</v>
      </c>
      <c r="P52" s="501"/>
      <c r="Q52" s="501"/>
      <c r="R52" s="501"/>
      <c r="S52" s="501"/>
      <c r="T52" s="501"/>
      <c r="U52" s="501"/>
      <c r="V52" s="501">
        <v>2001</v>
      </c>
      <c r="W52" s="501">
        <v>2002</v>
      </c>
      <c r="X52" s="501">
        <v>2003</v>
      </c>
      <c r="Y52" s="501">
        <v>2004</v>
      </c>
      <c r="Z52" s="501"/>
      <c r="AA52" s="501"/>
      <c r="AB52" s="501"/>
      <c r="AC52" s="501"/>
      <c r="AD52" s="501">
        <v>2009</v>
      </c>
      <c r="AE52" s="501">
        <v>2010</v>
      </c>
      <c r="AF52" s="501"/>
      <c r="AG52" s="501">
        <v>2012</v>
      </c>
      <c r="AH52" s="501">
        <v>2013</v>
      </c>
      <c r="AI52" s="501"/>
      <c r="AJ52" s="482">
        <f t="shared" si="3"/>
        <v>8</v>
      </c>
      <c r="AK52" s="421">
        <v>1</v>
      </c>
      <c r="AL52" s="421">
        <v>1</v>
      </c>
      <c r="AM52" s="421">
        <v>2</v>
      </c>
      <c r="AN52" s="483">
        <f t="shared" si="4"/>
        <v>7</v>
      </c>
      <c r="AO52" s="422">
        <f t="shared" si="5"/>
        <v>0.875</v>
      </c>
    </row>
    <row r="53" spans="1:41" ht="12.75">
      <c r="A53" s="71"/>
      <c r="B53" s="71"/>
      <c r="C53" s="71"/>
      <c r="D53" s="71"/>
      <c r="E53" s="71"/>
      <c r="F53" s="71"/>
      <c r="G53" s="71"/>
      <c r="H53" s="71"/>
      <c r="I53" s="71"/>
      <c r="J53" s="71"/>
      <c r="K53" s="71"/>
      <c r="L53" s="71"/>
      <c r="M53" s="594" t="s">
        <v>2817</v>
      </c>
      <c r="N53" s="851" t="s">
        <v>629</v>
      </c>
      <c r="O53" s="479" t="s">
        <v>2642</v>
      </c>
      <c r="P53" s="501"/>
      <c r="Q53" s="501"/>
      <c r="R53" s="501"/>
      <c r="S53" s="501"/>
      <c r="T53" s="501"/>
      <c r="U53" s="501"/>
      <c r="V53" s="501"/>
      <c r="W53" s="501"/>
      <c r="X53" s="501"/>
      <c r="Y53" s="501"/>
      <c r="Z53" s="501"/>
      <c r="AA53" s="501"/>
      <c r="AB53" s="501">
        <v>2007</v>
      </c>
      <c r="AC53" s="501">
        <v>2008</v>
      </c>
      <c r="AD53" s="501">
        <v>2009</v>
      </c>
      <c r="AE53" s="501">
        <v>2010</v>
      </c>
      <c r="AF53" s="501">
        <v>2011</v>
      </c>
      <c r="AG53" s="501">
        <v>2012</v>
      </c>
      <c r="AH53" s="501">
        <v>2013</v>
      </c>
      <c r="AI53" s="501">
        <v>2014</v>
      </c>
      <c r="AJ53" s="482">
        <f t="shared" si="3"/>
        <v>8</v>
      </c>
      <c r="AK53" s="421"/>
      <c r="AL53" s="421">
        <v>2</v>
      </c>
      <c r="AM53" s="421">
        <v>3</v>
      </c>
      <c r="AN53" s="483">
        <f t="shared" si="4"/>
        <v>7</v>
      </c>
      <c r="AO53" s="422">
        <f t="shared" si="5"/>
        <v>0.875</v>
      </c>
    </row>
    <row r="54" spans="1:41" ht="12.75">
      <c r="A54" s="71"/>
      <c r="B54" s="71"/>
      <c r="C54" s="71"/>
      <c r="D54" s="71"/>
      <c r="E54" s="71"/>
      <c r="F54" s="71"/>
      <c r="G54" s="71"/>
      <c r="H54" s="71"/>
      <c r="I54" s="71"/>
      <c r="J54" s="71"/>
      <c r="K54" s="71"/>
      <c r="L54" s="71"/>
      <c r="M54" s="594" t="s">
        <v>2818</v>
      </c>
      <c r="N54" s="851" t="s">
        <v>742</v>
      </c>
      <c r="O54" s="479" t="s">
        <v>739</v>
      </c>
      <c r="P54" s="499">
        <v>1995</v>
      </c>
      <c r="Q54" s="499">
        <v>1996</v>
      </c>
      <c r="R54" s="499">
        <v>1997</v>
      </c>
      <c r="S54" s="499">
        <v>1998</v>
      </c>
      <c r="T54" s="499">
        <v>1999</v>
      </c>
      <c r="U54" s="499"/>
      <c r="V54" s="499"/>
      <c r="W54" s="499"/>
      <c r="X54" s="499"/>
      <c r="Y54" s="499"/>
      <c r="Z54" s="499"/>
      <c r="AA54" s="499"/>
      <c r="AB54" s="499"/>
      <c r="AC54" s="499"/>
      <c r="AD54" s="499"/>
      <c r="AE54" s="499"/>
      <c r="AF54" s="499"/>
      <c r="AG54" s="499"/>
      <c r="AH54" s="499">
        <v>2013</v>
      </c>
      <c r="AI54" s="499">
        <v>2014</v>
      </c>
      <c r="AJ54" s="482">
        <f t="shared" si="3"/>
        <v>7</v>
      </c>
      <c r="AK54" s="421">
        <v>2</v>
      </c>
      <c r="AL54" s="421"/>
      <c r="AM54" s="421">
        <v>1</v>
      </c>
      <c r="AN54" s="483">
        <f t="shared" si="4"/>
        <v>7</v>
      </c>
      <c r="AO54" s="422">
        <f t="shared" si="5"/>
        <v>1</v>
      </c>
    </row>
    <row r="55" spans="1:41" ht="12.75">
      <c r="A55" s="71"/>
      <c r="B55" s="71"/>
      <c r="C55" s="71"/>
      <c r="D55" s="71"/>
      <c r="E55" s="71"/>
      <c r="F55" s="71"/>
      <c r="G55" s="71"/>
      <c r="H55" s="71"/>
      <c r="I55" s="71"/>
      <c r="J55" s="71"/>
      <c r="K55" s="71"/>
      <c r="L55" s="71"/>
      <c r="M55" s="594" t="s">
        <v>2819</v>
      </c>
      <c r="N55" s="851" t="s">
        <v>1669</v>
      </c>
      <c r="O55" s="479" t="s">
        <v>1173</v>
      </c>
      <c r="P55" s="499"/>
      <c r="Q55" s="499"/>
      <c r="R55" s="499"/>
      <c r="S55" s="499"/>
      <c r="T55" s="499">
        <v>1999</v>
      </c>
      <c r="U55" s="499">
        <v>2000</v>
      </c>
      <c r="V55" s="499">
        <v>2001</v>
      </c>
      <c r="W55" s="499"/>
      <c r="X55" s="499">
        <v>2003</v>
      </c>
      <c r="Y55" s="499">
        <v>2004</v>
      </c>
      <c r="Z55" s="499">
        <v>2005</v>
      </c>
      <c r="AA55" s="499"/>
      <c r="AB55" s="499"/>
      <c r="AC55" s="499"/>
      <c r="AD55" s="499"/>
      <c r="AE55" s="499"/>
      <c r="AF55" s="499"/>
      <c r="AG55" s="499"/>
      <c r="AH55" s="499"/>
      <c r="AI55" s="499"/>
      <c r="AJ55" s="482">
        <f t="shared" si="3"/>
        <v>6</v>
      </c>
      <c r="AK55" s="421">
        <v>1</v>
      </c>
      <c r="AL55" s="421">
        <v>2</v>
      </c>
      <c r="AM55" s="421"/>
      <c r="AN55" s="483">
        <f t="shared" si="4"/>
        <v>7</v>
      </c>
      <c r="AO55" s="422">
        <f t="shared" si="5"/>
        <v>1.1666666666666667</v>
      </c>
    </row>
    <row r="56" spans="1:41" ht="12.75">
      <c r="A56" s="71"/>
      <c r="B56" s="71"/>
      <c r="C56" s="71"/>
      <c r="D56" s="71"/>
      <c r="E56" s="71"/>
      <c r="F56" s="71"/>
      <c r="G56" s="71"/>
      <c r="H56" s="71"/>
      <c r="I56" s="71"/>
      <c r="J56" s="71"/>
      <c r="K56" s="71"/>
      <c r="L56" s="71"/>
      <c r="M56" s="594" t="s">
        <v>3015</v>
      </c>
      <c r="N56" s="851" t="s">
        <v>812</v>
      </c>
      <c r="O56" s="479" t="s">
        <v>1173</v>
      </c>
      <c r="P56" s="501"/>
      <c r="Q56" s="501"/>
      <c r="R56" s="501"/>
      <c r="S56" s="501"/>
      <c r="T56" s="501"/>
      <c r="U56" s="501"/>
      <c r="V56" s="501"/>
      <c r="W56" s="501"/>
      <c r="X56" s="501"/>
      <c r="Y56" s="501"/>
      <c r="Z56" s="501"/>
      <c r="AA56" s="501"/>
      <c r="AB56" s="501">
        <v>2007</v>
      </c>
      <c r="AC56" s="501">
        <v>2008</v>
      </c>
      <c r="AD56" s="501">
        <v>2009</v>
      </c>
      <c r="AE56" s="501">
        <v>2010</v>
      </c>
      <c r="AF56" s="501">
        <v>2011</v>
      </c>
      <c r="AG56" s="501">
        <v>2012</v>
      </c>
      <c r="AH56" s="501"/>
      <c r="AI56" s="501"/>
      <c r="AJ56" s="482">
        <f t="shared" si="3"/>
        <v>6</v>
      </c>
      <c r="AK56" s="421">
        <v>1</v>
      </c>
      <c r="AL56" s="421">
        <v>1</v>
      </c>
      <c r="AM56" s="421">
        <v>2</v>
      </c>
      <c r="AN56" s="483">
        <f t="shared" si="4"/>
        <v>7</v>
      </c>
      <c r="AO56" s="422">
        <f t="shared" si="5"/>
        <v>1.1666666666666667</v>
      </c>
    </row>
    <row r="57" spans="1:41" ht="12.75">
      <c r="C57" s="71"/>
      <c r="D57" s="71"/>
      <c r="E57" s="71"/>
      <c r="F57" s="71"/>
      <c r="G57" s="71"/>
      <c r="H57" s="71"/>
      <c r="I57" s="71"/>
      <c r="J57" s="71"/>
      <c r="K57" s="71"/>
      <c r="L57" s="71"/>
      <c r="M57" s="594" t="s">
        <v>3016</v>
      </c>
      <c r="N57" s="591" t="s">
        <v>673</v>
      </c>
      <c r="O57" s="421" t="s">
        <v>700</v>
      </c>
      <c r="P57" s="499">
        <v>1995</v>
      </c>
      <c r="Q57" s="499">
        <v>1996</v>
      </c>
      <c r="R57" s="499">
        <v>1997</v>
      </c>
      <c r="S57" s="499">
        <v>1998</v>
      </c>
      <c r="T57" s="499"/>
      <c r="U57" s="499"/>
      <c r="V57" s="499">
        <v>2001</v>
      </c>
      <c r="W57" s="499"/>
      <c r="X57" s="499"/>
      <c r="Y57" s="499"/>
      <c r="Z57" s="499"/>
      <c r="AA57" s="499"/>
      <c r="AB57" s="499"/>
      <c r="AC57" s="499"/>
      <c r="AD57" s="499"/>
      <c r="AE57" s="499"/>
      <c r="AF57" s="499"/>
      <c r="AG57" s="499"/>
      <c r="AH57" s="499"/>
      <c r="AI57" s="499"/>
      <c r="AJ57" s="482">
        <f t="shared" si="3"/>
        <v>5</v>
      </c>
      <c r="AK57" s="421">
        <v>1</v>
      </c>
      <c r="AL57" s="421">
        <v>2</v>
      </c>
      <c r="AM57" s="421"/>
      <c r="AN57" s="483">
        <f t="shared" si="4"/>
        <v>7</v>
      </c>
      <c r="AO57" s="422">
        <f t="shared" si="5"/>
        <v>1.4</v>
      </c>
    </row>
    <row r="58" spans="1:41" ht="12.75">
      <c r="C58" s="71"/>
      <c r="D58" s="71"/>
      <c r="E58" s="71"/>
      <c r="F58" s="71"/>
      <c r="G58" s="71"/>
      <c r="H58" s="71"/>
      <c r="I58" s="71"/>
      <c r="J58" s="71"/>
      <c r="K58" s="71"/>
      <c r="L58" s="71"/>
      <c r="M58" s="594" t="s">
        <v>3017</v>
      </c>
      <c r="N58" s="591" t="s">
        <v>790</v>
      </c>
      <c r="O58" s="421" t="s">
        <v>994</v>
      </c>
      <c r="P58" s="499"/>
      <c r="Q58" s="499"/>
      <c r="R58" s="499">
        <v>1997</v>
      </c>
      <c r="S58" s="499">
        <v>1998</v>
      </c>
      <c r="T58" s="499">
        <v>1999</v>
      </c>
      <c r="U58" s="499">
        <v>2000</v>
      </c>
      <c r="V58" s="499"/>
      <c r="W58" s="499"/>
      <c r="X58" s="499"/>
      <c r="Y58" s="499"/>
      <c r="Z58" s="499"/>
      <c r="AA58" s="499"/>
      <c r="AB58" s="499"/>
      <c r="AC58" s="499"/>
      <c r="AD58" s="499"/>
      <c r="AE58" s="499"/>
      <c r="AF58" s="499"/>
      <c r="AG58" s="499"/>
      <c r="AH58" s="499"/>
      <c r="AI58" s="499"/>
      <c r="AJ58" s="482">
        <f t="shared" si="3"/>
        <v>4</v>
      </c>
      <c r="AK58" s="421"/>
      <c r="AL58" s="421">
        <v>3</v>
      </c>
      <c r="AM58" s="421">
        <v>1</v>
      </c>
      <c r="AN58" s="483">
        <f t="shared" si="4"/>
        <v>7</v>
      </c>
      <c r="AO58" s="422">
        <f t="shared" si="5"/>
        <v>1.75</v>
      </c>
    </row>
    <row r="59" spans="1:41" ht="12.75">
      <c r="C59" s="71"/>
      <c r="D59" s="71"/>
      <c r="E59" s="71"/>
      <c r="F59" s="71"/>
      <c r="G59" s="71"/>
      <c r="H59" s="71"/>
      <c r="I59" s="71"/>
      <c r="J59" s="71"/>
      <c r="K59" s="71"/>
      <c r="L59" s="71"/>
      <c r="M59" s="594" t="s">
        <v>3018</v>
      </c>
      <c r="N59" s="591" t="s">
        <v>1117</v>
      </c>
      <c r="O59" s="421" t="s">
        <v>1115</v>
      </c>
      <c r="P59" s="501"/>
      <c r="Q59" s="501"/>
      <c r="R59" s="501"/>
      <c r="S59" s="501"/>
      <c r="T59" s="501"/>
      <c r="U59" s="501"/>
      <c r="V59" s="501"/>
      <c r="W59" s="501"/>
      <c r="X59" s="501"/>
      <c r="Y59" s="501"/>
      <c r="Z59" s="501"/>
      <c r="AA59" s="501"/>
      <c r="AB59" s="501">
        <v>2007</v>
      </c>
      <c r="AC59" s="501"/>
      <c r="AD59" s="501">
        <v>2009</v>
      </c>
      <c r="AE59" s="501">
        <v>2010</v>
      </c>
      <c r="AF59" s="501"/>
      <c r="AG59" s="501"/>
      <c r="AH59" s="501">
        <v>2013</v>
      </c>
      <c r="AI59" s="501"/>
      <c r="AJ59" s="482">
        <f t="shared" si="3"/>
        <v>4</v>
      </c>
      <c r="AK59" s="421">
        <v>1</v>
      </c>
      <c r="AL59" s="421">
        <v>2</v>
      </c>
      <c r="AM59" s="421"/>
      <c r="AN59" s="483">
        <f t="shared" si="4"/>
        <v>7</v>
      </c>
      <c r="AO59" s="422">
        <f t="shared" si="5"/>
        <v>1.75</v>
      </c>
    </row>
    <row r="60" spans="1:41" ht="12.75">
      <c r="M60" s="594" t="s">
        <v>3020</v>
      </c>
      <c r="N60" s="591" t="s">
        <v>763</v>
      </c>
      <c r="O60" s="421" t="s">
        <v>685</v>
      </c>
      <c r="P60" s="501"/>
      <c r="Q60" s="501"/>
      <c r="R60" s="501"/>
      <c r="S60" s="501"/>
      <c r="T60" s="501"/>
      <c r="U60" s="501"/>
      <c r="V60" s="501"/>
      <c r="W60" s="501"/>
      <c r="X60" s="501"/>
      <c r="Y60" s="501"/>
      <c r="Z60" s="501"/>
      <c r="AA60" s="501"/>
      <c r="AB60" s="501">
        <v>2007</v>
      </c>
      <c r="AC60" s="501">
        <v>2008</v>
      </c>
      <c r="AD60" s="501"/>
      <c r="AE60" s="501">
        <v>2010</v>
      </c>
      <c r="AF60" s="501"/>
      <c r="AG60" s="501"/>
      <c r="AH60" s="501"/>
      <c r="AI60" s="501"/>
      <c r="AJ60" s="482">
        <f t="shared" si="3"/>
        <v>3</v>
      </c>
      <c r="AK60" s="421">
        <v>1</v>
      </c>
      <c r="AL60" s="421">
        <v>2</v>
      </c>
      <c r="AM60" s="421"/>
      <c r="AN60" s="483">
        <f t="shared" si="4"/>
        <v>7</v>
      </c>
      <c r="AO60" s="422">
        <f t="shared" si="5"/>
        <v>2.3333333333333335</v>
      </c>
    </row>
    <row r="61" spans="1:41" ht="12.75">
      <c r="M61" s="594" t="s">
        <v>3021</v>
      </c>
      <c r="N61" s="732" t="s">
        <v>735</v>
      </c>
      <c r="O61" s="733" t="s">
        <v>1086</v>
      </c>
      <c r="P61" s="499"/>
      <c r="Q61" s="499"/>
      <c r="R61" s="499">
        <v>1997</v>
      </c>
      <c r="S61" s="499">
        <v>1998</v>
      </c>
      <c r="T61" s="499">
        <v>1999</v>
      </c>
      <c r="U61" s="499">
        <v>2000</v>
      </c>
      <c r="V61" s="499">
        <v>2001</v>
      </c>
      <c r="W61" s="499">
        <v>2002</v>
      </c>
      <c r="X61" s="499"/>
      <c r="Y61" s="499">
        <v>2004</v>
      </c>
      <c r="Z61" s="499">
        <v>2005</v>
      </c>
      <c r="AA61" s="499"/>
      <c r="AB61" s="499">
        <v>2007</v>
      </c>
      <c r="AC61" s="499">
        <v>2008</v>
      </c>
      <c r="AD61" s="499"/>
      <c r="AE61" s="499"/>
      <c r="AF61" s="499"/>
      <c r="AG61" s="499"/>
      <c r="AH61" s="499"/>
      <c r="AI61" s="499"/>
      <c r="AJ61" s="482">
        <f t="shared" si="3"/>
        <v>10</v>
      </c>
      <c r="AK61" s="421"/>
      <c r="AL61" s="421">
        <v>1</v>
      </c>
      <c r="AM61" s="421">
        <v>4</v>
      </c>
      <c r="AN61" s="483">
        <f t="shared" si="4"/>
        <v>6</v>
      </c>
      <c r="AO61" s="422">
        <f t="shared" si="5"/>
        <v>0.6</v>
      </c>
    </row>
    <row r="62" spans="1:41" ht="12.75">
      <c r="M62" s="594" t="s">
        <v>3022</v>
      </c>
      <c r="N62" s="851" t="s">
        <v>731</v>
      </c>
      <c r="O62" s="479" t="s">
        <v>895</v>
      </c>
      <c r="P62" s="499"/>
      <c r="Q62" s="499">
        <v>1996</v>
      </c>
      <c r="R62" s="499"/>
      <c r="S62" s="499"/>
      <c r="T62" s="499">
        <v>1999</v>
      </c>
      <c r="U62" s="499">
        <v>2000</v>
      </c>
      <c r="V62" s="499"/>
      <c r="W62" s="499">
        <v>2002</v>
      </c>
      <c r="X62" s="499"/>
      <c r="Y62" s="499"/>
      <c r="Z62" s="499"/>
      <c r="AA62" s="499"/>
      <c r="AB62" s="499">
        <v>2007</v>
      </c>
      <c r="AC62" s="499"/>
      <c r="AD62" s="499">
        <v>2009</v>
      </c>
      <c r="AE62" s="499">
        <v>2010</v>
      </c>
      <c r="AF62" s="499"/>
      <c r="AG62" s="499"/>
      <c r="AH62" s="499">
        <v>2013</v>
      </c>
      <c r="AI62" s="499"/>
      <c r="AJ62" s="482">
        <f t="shared" si="3"/>
        <v>8</v>
      </c>
      <c r="AK62" s="421">
        <v>1</v>
      </c>
      <c r="AL62" s="421">
        <v>1</v>
      </c>
      <c r="AM62" s="421">
        <v>1</v>
      </c>
      <c r="AN62" s="483">
        <f t="shared" si="4"/>
        <v>6</v>
      </c>
      <c r="AO62" s="422">
        <f t="shared" si="5"/>
        <v>0.75</v>
      </c>
    </row>
    <row r="63" spans="1:41" ht="12.75">
      <c r="M63" s="594" t="s">
        <v>3023</v>
      </c>
      <c r="N63" s="851" t="s">
        <v>2979</v>
      </c>
      <c r="O63" s="479" t="s">
        <v>924</v>
      </c>
      <c r="P63" s="501"/>
      <c r="Q63" s="501"/>
      <c r="R63" s="501"/>
      <c r="S63" s="501"/>
      <c r="T63" s="501"/>
      <c r="U63" s="501"/>
      <c r="V63" s="501"/>
      <c r="W63" s="501"/>
      <c r="X63" s="501"/>
      <c r="Y63" s="501"/>
      <c r="Z63" s="501"/>
      <c r="AA63" s="501"/>
      <c r="AB63" s="501"/>
      <c r="AC63" s="501">
        <v>2008</v>
      </c>
      <c r="AD63" s="501">
        <v>2009</v>
      </c>
      <c r="AE63" s="501">
        <v>2010</v>
      </c>
      <c r="AF63" s="501">
        <v>2011</v>
      </c>
      <c r="AG63" s="501">
        <v>2012</v>
      </c>
      <c r="AH63" s="501">
        <v>2013</v>
      </c>
      <c r="AI63" s="501">
        <v>2014</v>
      </c>
      <c r="AJ63" s="482">
        <f t="shared" si="3"/>
        <v>7</v>
      </c>
      <c r="AK63" s="421">
        <v>1</v>
      </c>
      <c r="AL63" s="421">
        <v>1</v>
      </c>
      <c r="AM63" s="421">
        <v>1</v>
      </c>
      <c r="AN63" s="483">
        <f t="shared" si="4"/>
        <v>6</v>
      </c>
      <c r="AO63" s="422">
        <f t="shared" si="5"/>
        <v>0.8571428571428571</v>
      </c>
    </row>
    <row r="64" spans="1:41" ht="12.75">
      <c r="M64" s="594" t="s">
        <v>3024</v>
      </c>
      <c r="N64" s="591" t="s">
        <v>1084</v>
      </c>
      <c r="O64" s="421" t="s">
        <v>794</v>
      </c>
      <c r="P64" s="501"/>
      <c r="Q64" s="501"/>
      <c r="R64" s="501">
        <v>1997</v>
      </c>
      <c r="S64" s="501"/>
      <c r="T64" s="501"/>
      <c r="U64" s="501"/>
      <c r="V64" s="501"/>
      <c r="W64" s="501"/>
      <c r="X64" s="501"/>
      <c r="Y64" s="501"/>
      <c r="Z64" s="501"/>
      <c r="AA64" s="501"/>
      <c r="AB64" s="501"/>
      <c r="AC64" s="501"/>
      <c r="AD64" s="501"/>
      <c r="AE64" s="501"/>
      <c r="AF64" s="501"/>
      <c r="AG64" s="501"/>
      <c r="AH64" s="501">
        <v>2013</v>
      </c>
      <c r="AI64" s="501">
        <v>2014</v>
      </c>
      <c r="AJ64" s="482">
        <f t="shared" si="3"/>
        <v>3</v>
      </c>
      <c r="AK64" s="421">
        <v>2</v>
      </c>
      <c r="AL64" s="421"/>
      <c r="AM64" s="421"/>
      <c r="AN64" s="483">
        <f t="shared" si="4"/>
        <v>6</v>
      </c>
      <c r="AO64" s="422">
        <f t="shared" si="5"/>
        <v>2</v>
      </c>
    </row>
    <row r="65" spans="13:41" ht="12.75">
      <c r="M65" s="594" t="s">
        <v>3025</v>
      </c>
      <c r="N65" s="591" t="s">
        <v>1043</v>
      </c>
      <c r="O65" s="421" t="s">
        <v>1751</v>
      </c>
      <c r="P65" s="501"/>
      <c r="Q65" s="501"/>
      <c r="R65" s="501"/>
      <c r="S65" s="501"/>
      <c r="T65" s="501"/>
      <c r="U65" s="501"/>
      <c r="V65" s="501"/>
      <c r="W65" s="501"/>
      <c r="X65" s="501"/>
      <c r="Y65" s="501"/>
      <c r="Z65" s="501"/>
      <c r="AA65" s="501"/>
      <c r="AB65" s="501"/>
      <c r="AC65" s="501"/>
      <c r="AD65" s="501"/>
      <c r="AE65" s="501"/>
      <c r="AF65" s="501"/>
      <c r="AG65" s="501">
        <v>2012</v>
      </c>
      <c r="AH65" s="501">
        <v>2013</v>
      </c>
      <c r="AI65" s="501">
        <v>2014</v>
      </c>
      <c r="AJ65" s="482">
        <f t="shared" si="3"/>
        <v>3</v>
      </c>
      <c r="AK65" s="421"/>
      <c r="AL65" s="421">
        <v>3</v>
      </c>
      <c r="AM65" s="421"/>
      <c r="AN65" s="483">
        <f t="shared" si="4"/>
        <v>6</v>
      </c>
      <c r="AO65" s="422">
        <f t="shared" si="5"/>
        <v>2</v>
      </c>
    </row>
    <row r="66" spans="13:41" ht="12.75">
      <c r="M66" s="594" t="s">
        <v>3210</v>
      </c>
      <c r="N66" s="732" t="s">
        <v>812</v>
      </c>
      <c r="O66" s="733" t="s">
        <v>1303</v>
      </c>
      <c r="P66" s="499"/>
      <c r="Q66" s="499"/>
      <c r="R66" s="499"/>
      <c r="S66" s="499"/>
      <c r="T66" s="499">
        <v>1999</v>
      </c>
      <c r="U66" s="499">
        <v>2000</v>
      </c>
      <c r="V66" s="499">
        <v>2001</v>
      </c>
      <c r="W66" s="499">
        <v>2002</v>
      </c>
      <c r="X66" s="499">
        <v>2003</v>
      </c>
      <c r="Y66" s="499">
        <v>2004</v>
      </c>
      <c r="Z66" s="499">
        <v>2005</v>
      </c>
      <c r="AA66" s="499">
        <v>2006</v>
      </c>
      <c r="AB66" s="499">
        <v>2007</v>
      </c>
      <c r="AC66" s="499"/>
      <c r="AD66" s="499">
        <v>2009</v>
      </c>
      <c r="AE66" s="499"/>
      <c r="AF66" s="499"/>
      <c r="AG66" s="499"/>
      <c r="AH66" s="499"/>
      <c r="AI66" s="499"/>
      <c r="AJ66" s="482">
        <f t="shared" si="3"/>
        <v>10</v>
      </c>
      <c r="AK66" s="421">
        <v>1</v>
      </c>
      <c r="AL66" s="421">
        <v>1</v>
      </c>
      <c r="AM66" s="421"/>
      <c r="AN66" s="483">
        <f t="shared" si="4"/>
        <v>5</v>
      </c>
      <c r="AO66" s="422">
        <f t="shared" si="5"/>
        <v>0.5</v>
      </c>
    </row>
    <row r="67" spans="13:41" ht="12.75">
      <c r="M67" s="594" t="s">
        <v>3211</v>
      </c>
      <c r="N67" s="851" t="s">
        <v>1084</v>
      </c>
      <c r="O67" s="479" t="s">
        <v>3591</v>
      </c>
      <c r="P67" s="501"/>
      <c r="Q67" s="501"/>
      <c r="R67" s="501"/>
      <c r="S67" s="501"/>
      <c r="T67" s="501"/>
      <c r="U67" s="501"/>
      <c r="V67" s="501"/>
      <c r="W67" s="501"/>
      <c r="X67" s="501"/>
      <c r="Y67" s="501">
        <v>2004</v>
      </c>
      <c r="Z67" s="501">
        <v>2005</v>
      </c>
      <c r="AA67" s="501">
        <v>2006</v>
      </c>
      <c r="AB67" s="501"/>
      <c r="AC67" s="501"/>
      <c r="AD67" s="501"/>
      <c r="AE67" s="501">
        <v>2010</v>
      </c>
      <c r="AF67" s="501">
        <v>2011</v>
      </c>
      <c r="AG67" s="501"/>
      <c r="AH67" s="501">
        <v>2013</v>
      </c>
      <c r="AI67" s="501">
        <v>2014</v>
      </c>
      <c r="AJ67" s="482">
        <f t="shared" ref="AJ67:AJ98" si="6">COUNTIF(P67:AI67,"&gt;0")</f>
        <v>7</v>
      </c>
      <c r="AK67" s="421">
        <v>1</v>
      </c>
      <c r="AL67" s="421">
        <v>1</v>
      </c>
      <c r="AM67" s="421"/>
      <c r="AN67" s="483">
        <f t="shared" ref="AN67:AN98" si="7">(AK67*3)+(AL67*2)+(AM67*1)</f>
        <v>5</v>
      </c>
      <c r="AO67" s="422">
        <f t="shared" ref="AO67:AO98" si="8">AN67/AJ67</f>
        <v>0.7142857142857143</v>
      </c>
    </row>
    <row r="68" spans="13:41" ht="12.75">
      <c r="M68" s="594" t="s">
        <v>3212</v>
      </c>
      <c r="N68" s="591" t="s">
        <v>1053</v>
      </c>
      <c r="O68" s="421" t="s">
        <v>1081</v>
      </c>
      <c r="P68" s="499"/>
      <c r="Q68" s="499"/>
      <c r="R68" s="499">
        <v>1997</v>
      </c>
      <c r="S68" s="499">
        <v>1998</v>
      </c>
      <c r="T68" s="499">
        <v>1999</v>
      </c>
      <c r="U68" s="499"/>
      <c r="V68" s="499">
        <v>2001</v>
      </c>
      <c r="W68" s="499">
        <v>2002</v>
      </c>
      <c r="X68" s="499"/>
      <c r="Y68" s="499"/>
      <c r="Z68" s="499"/>
      <c r="AA68" s="499"/>
      <c r="AB68" s="499"/>
      <c r="AC68" s="499"/>
      <c r="AD68" s="499"/>
      <c r="AE68" s="499"/>
      <c r="AF68" s="499"/>
      <c r="AG68" s="499"/>
      <c r="AH68" s="499"/>
      <c r="AI68" s="499"/>
      <c r="AJ68" s="482">
        <f t="shared" si="6"/>
        <v>5</v>
      </c>
      <c r="AK68" s="421"/>
      <c r="AL68" s="421">
        <v>2</v>
      </c>
      <c r="AM68" s="421">
        <v>1</v>
      </c>
      <c r="AN68" s="483">
        <f t="shared" si="7"/>
        <v>5</v>
      </c>
      <c r="AO68" s="422">
        <f t="shared" si="8"/>
        <v>1</v>
      </c>
    </row>
    <row r="69" spans="13:41" ht="12.75">
      <c r="M69" s="594" t="s">
        <v>3213</v>
      </c>
      <c r="N69" s="591" t="s">
        <v>973</v>
      </c>
      <c r="O69" s="421" t="s">
        <v>1484</v>
      </c>
      <c r="P69" s="501"/>
      <c r="Q69" s="501"/>
      <c r="R69" s="501"/>
      <c r="S69" s="501"/>
      <c r="T69" s="501"/>
      <c r="U69" s="501"/>
      <c r="V69" s="501"/>
      <c r="W69" s="501">
        <v>2002</v>
      </c>
      <c r="X69" s="501">
        <v>2003</v>
      </c>
      <c r="Y69" s="501">
        <v>2004</v>
      </c>
      <c r="Z69" s="501"/>
      <c r="AA69" s="501"/>
      <c r="AB69" s="501"/>
      <c r="AC69" s="501">
        <v>2008</v>
      </c>
      <c r="AD69" s="501"/>
      <c r="AE69" s="501"/>
      <c r="AF69" s="501"/>
      <c r="AG69" s="501"/>
      <c r="AH69" s="501"/>
      <c r="AI69" s="501"/>
      <c r="AJ69" s="482">
        <f t="shared" si="6"/>
        <v>4</v>
      </c>
      <c r="AK69" s="421"/>
      <c r="AL69" s="421">
        <v>2</v>
      </c>
      <c r="AM69" s="421">
        <v>1</v>
      </c>
      <c r="AN69" s="483">
        <f t="shared" si="7"/>
        <v>5</v>
      </c>
      <c r="AO69" s="422">
        <f t="shared" si="8"/>
        <v>1.25</v>
      </c>
    </row>
    <row r="70" spans="13:41" ht="12.75">
      <c r="M70" s="594" t="s">
        <v>3214</v>
      </c>
      <c r="N70" s="591" t="s">
        <v>682</v>
      </c>
      <c r="O70" s="421" t="s">
        <v>1209</v>
      </c>
      <c r="P70" s="501"/>
      <c r="Q70" s="501"/>
      <c r="R70" s="501"/>
      <c r="S70" s="501"/>
      <c r="T70" s="501"/>
      <c r="U70" s="501"/>
      <c r="V70" s="501"/>
      <c r="W70" s="501">
        <v>2002</v>
      </c>
      <c r="X70" s="501">
        <v>2003</v>
      </c>
      <c r="Y70" s="501">
        <v>2004</v>
      </c>
      <c r="Z70" s="501">
        <v>2005</v>
      </c>
      <c r="AA70" s="501"/>
      <c r="AB70" s="501"/>
      <c r="AC70" s="501"/>
      <c r="AD70" s="501"/>
      <c r="AE70" s="501"/>
      <c r="AF70" s="501"/>
      <c r="AG70" s="501"/>
      <c r="AH70" s="501"/>
      <c r="AI70" s="501"/>
      <c r="AJ70" s="482">
        <f t="shared" si="6"/>
        <v>4</v>
      </c>
      <c r="AK70" s="421">
        <v>1</v>
      </c>
      <c r="AL70" s="421">
        <v>1</v>
      </c>
      <c r="AM70" s="421"/>
      <c r="AN70" s="483">
        <f t="shared" si="7"/>
        <v>5</v>
      </c>
      <c r="AO70" s="422">
        <f t="shared" si="8"/>
        <v>1.25</v>
      </c>
    </row>
    <row r="71" spans="13:41" ht="12.75">
      <c r="M71" s="594" t="s">
        <v>3215</v>
      </c>
      <c r="N71" s="732" t="s">
        <v>1079</v>
      </c>
      <c r="O71" s="733" t="s">
        <v>1587</v>
      </c>
      <c r="P71" s="499"/>
      <c r="Q71" s="499"/>
      <c r="R71" s="499"/>
      <c r="S71" s="499"/>
      <c r="T71" s="499"/>
      <c r="U71" s="499">
        <v>2000</v>
      </c>
      <c r="V71" s="499"/>
      <c r="W71" s="499"/>
      <c r="X71" s="499">
        <v>2003</v>
      </c>
      <c r="Y71" s="499">
        <v>2004</v>
      </c>
      <c r="Z71" s="499">
        <v>2005</v>
      </c>
      <c r="AA71" s="499">
        <v>2006</v>
      </c>
      <c r="AB71" s="499">
        <v>2007</v>
      </c>
      <c r="AC71" s="499">
        <v>2008</v>
      </c>
      <c r="AD71" s="499"/>
      <c r="AE71" s="499">
        <v>2010</v>
      </c>
      <c r="AF71" s="499"/>
      <c r="AG71" s="499">
        <v>2012</v>
      </c>
      <c r="AH71" s="499">
        <v>2013</v>
      </c>
      <c r="AI71" s="499"/>
      <c r="AJ71" s="482">
        <f t="shared" si="6"/>
        <v>10</v>
      </c>
      <c r="AK71" s="421"/>
      <c r="AL71" s="421">
        <v>2</v>
      </c>
      <c r="AM71" s="421"/>
      <c r="AN71" s="483">
        <f t="shared" si="7"/>
        <v>4</v>
      </c>
      <c r="AO71" s="422">
        <f t="shared" si="8"/>
        <v>0.4</v>
      </c>
    </row>
    <row r="72" spans="13:41" ht="12.75">
      <c r="M72" s="594" t="s">
        <v>3216</v>
      </c>
      <c r="N72" s="851" t="s">
        <v>1087</v>
      </c>
      <c r="O72" s="479" t="s">
        <v>70</v>
      </c>
      <c r="P72" s="501"/>
      <c r="Q72" s="501"/>
      <c r="R72" s="501"/>
      <c r="S72" s="501"/>
      <c r="T72" s="501"/>
      <c r="U72" s="501"/>
      <c r="V72" s="501">
        <v>2001</v>
      </c>
      <c r="W72" s="501"/>
      <c r="X72" s="501">
        <v>2003</v>
      </c>
      <c r="Y72" s="501">
        <v>2004</v>
      </c>
      <c r="Z72" s="501">
        <v>2005</v>
      </c>
      <c r="AA72" s="501">
        <v>2006</v>
      </c>
      <c r="AB72" s="501">
        <v>2007</v>
      </c>
      <c r="AC72" s="501">
        <v>2008</v>
      </c>
      <c r="AD72" s="501"/>
      <c r="AE72" s="501"/>
      <c r="AF72" s="501"/>
      <c r="AG72" s="501"/>
      <c r="AH72" s="501"/>
      <c r="AI72" s="501">
        <v>2014</v>
      </c>
      <c r="AJ72" s="482">
        <f t="shared" si="6"/>
        <v>8</v>
      </c>
      <c r="AK72" s="421">
        <v>1</v>
      </c>
      <c r="AL72" s="421"/>
      <c r="AM72" s="421">
        <v>1</v>
      </c>
      <c r="AN72" s="483">
        <f t="shared" si="7"/>
        <v>4</v>
      </c>
      <c r="AO72" s="422">
        <f t="shared" si="8"/>
        <v>0.5</v>
      </c>
    </row>
    <row r="73" spans="13:41" ht="12.75">
      <c r="M73" s="594" t="s">
        <v>3217</v>
      </c>
      <c r="N73" s="852" t="s">
        <v>701</v>
      </c>
      <c r="O73" s="853" t="s">
        <v>741</v>
      </c>
      <c r="P73" s="499">
        <v>1995</v>
      </c>
      <c r="Q73" s="499"/>
      <c r="R73" s="499">
        <v>1997</v>
      </c>
      <c r="S73" s="499">
        <v>1998</v>
      </c>
      <c r="T73" s="499">
        <v>1999</v>
      </c>
      <c r="U73" s="499">
        <v>2000</v>
      </c>
      <c r="V73" s="499">
        <v>2001</v>
      </c>
      <c r="W73" s="499"/>
      <c r="X73" s="499"/>
      <c r="Y73" s="499"/>
      <c r="Z73" s="499">
        <v>2005</v>
      </c>
      <c r="AA73" s="499"/>
      <c r="AB73" s="499"/>
      <c r="AC73" s="499"/>
      <c r="AD73" s="499"/>
      <c r="AE73" s="499"/>
      <c r="AF73" s="499"/>
      <c r="AG73" s="499"/>
      <c r="AH73" s="499"/>
      <c r="AI73" s="499"/>
      <c r="AJ73" s="482">
        <f t="shared" si="6"/>
        <v>7</v>
      </c>
      <c r="AK73" s="421"/>
      <c r="AL73" s="421">
        <v>1</v>
      </c>
      <c r="AM73" s="421">
        <v>2</v>
      </c>
      <c r="AN73" s="483">
        <f t="shared" si="7"/>
        <v>4</v>
      </c>
      <c r="AO73" s="422">
        <f t="shared" si="8"/>
        <v>0.5714285714285714</v>
      </c>
    </row>
    <row r="74" spans="13:41" ht="12.75">
      <c r="M74" s="594" t="s">
        <v>3218</v>
      </c>
      <c r="N74" s="851" t="s">
        <v>1123</v>
      </c>
      <c r="O74" s="479" t="s">
        <v>1115</v>
      </c>
      <c r="P74" s="501"/>
      <c r="Q74" s="501"/>
      <c r="R74" s="501"/>
      <c r="S74" s="501"/>
      <c r="T74" s="501"/>
      <c r="U74" s="501"/>
      <c r="V74" s="501"/>
      <c r="W74" s="501"/>
      <c r="X74" s="501"/>
      <c r="Y74" s="501"/>
      <c r="Z74" s="501">
        <v>2005</v>
      </c>
      <c r="AA74" s="501">
        <v>2006</v>
      </c>
      <c r="AB74" s="501">
        <v>2007</v>
      </c>
      <c r="AC74" s="501">
        <v>2008</v>
      </c>
      <c r="AD74" s="501">
        <v>2009</v>
      </c>
      <c r="AE74" s="501"/>
      <c r="AF74" s="501">
        <v>2011</v>
      </c>
      <c r="AG74" s="501"/>
      <c r="AH74" s="501">
        <v>2013</v>
      </c>
      <c r="AI74" s="501"/>
      <c r="AJ74" s="482">
        <f t="shared" si="6"/>
        <v>7</v>
      </c>
      <c r="AK74" s="421">
        <v>1</v>
      </c>
      <c r="AL74" s="421"/>
      <c r="AM74" s="421">
        <v>1</v>
      </c>
      <c r="AN74" s="483">
        <f t="shared" si="7"/>
        <v>4</v>
      </c>
      <c r="AO74" s="422">
        <f t="shared" si="8"/>
        <v>0.5714285714285714</v>
      </c>
    </row>
    <row r="75" spans="13:41" ht="12.75">
      <c r="M75" s="594" t="s">
        <v>3219</v>
      </c>
      <c r="N75" s="591" t="s">
        <v>1147</v>
      </c>
      <c r="O75" s="421" t="s">
        <v>1069</v>
      </c>
      <c r="P75" s="501"/>
      <c r="Q75" s="501"/>
      <c r="R75" s="501"/>
      <c r="S75" s="501"/>
      <c r="T75" s="501"/>
      <c r="U75" s="501"/>
      <c r="V75" s="501"/>
      <c r="W75" s="501"/>
      <c r="X75" s="501">
        <v>2003</v>
      </c>
      <c r="Y75" s="501"/>
      <c r="Z75" s="501"/>
      <c r="AA75" s="501"/>
      <c r="AB75" s="501">
        <v>2007</v>
      </c>
      <c r="AC75" s="501">
        <v>2008</v>
      </c>
      <c r="AD75" s="501">
        <v>2009</v>
      </c>
      <c r="AE75" s="501">
        <v>2010</v>
      </c>
      <c r="AF75" s="501"/>
      <c r="AG75" s="501"/>
      <c r="AH75" s="501"/>
      <c r="AI75" s="501"/>
      <c r="AJ75" s="482">
        <f t="shared" si="6"/>
        <v>5</v>
      </c>
      <c r="AK75" s="421"/>
      <c r="AL75" s="421">
        <v>2</v>
      </c>
      <c r="AM75" s="421"/>
      <c r="AN75" s="483">
        <f t="shared" si="7"/>
        <v>4</v>
      </c>
      <c r="AO75" s="422">
        <f t="shared" si="8"/>
        <v>0.8</v>
      </c>
    </row>
    <row r="76" spans="13:41" ht="12.75">
      <c r="M76" s="594" t="s">
        <v>3220</v>
      </c>
      <c r="N76" s="591" t="s">
        <v>1104</v>
      </c>
      <c r="O76" s="421" t="s">
        <v>1574</v>
      </c>
      <c r="P76" s="501"/>
      <c r="Q76" s="501"/>
      <c r="R76" s="501"/>
      <c r="S76" s="501"/>
      <c r="T76" s="501"/>
      <c r="U76" s="501"/>
      <c r="V76" s="501"/>
      <c r="W76" s="501"/>
      <c r="X76" s="501"/>
      <c r="Y76" s="501"/>
      <c r="Z76" s="501"/>
      <c r="AA76" s="501">
        <v>2006</v>
      </c>
      <c r="AB76" s="501">
        <v>2007</v>
      </c>
      <c r="AC76" s="501">
        <v>2008</v>
      </c>
      <c r="AD76" s="501">
        <v>2009</v>
      </c>
      <c r="AE76" s="501"/>
      <c r="AF76" s="501"/>
      <c r="AG76" s="501"/>
      <c r="AH76" s="501"/>
      <c r="AI76" s="501"/>
      <c r="AJ76" s="482">
        <f t="shared" si="6"/>
        <v>4</v>
      </c>
      <c r="AK76" s="421"/>
      <c r="AL76" s="421">
        <v>2</v>
      </c>
      <c r="AM76" s="421"/>
      <c r="AN76" s="483">
        <f t="shared" si="7"/>
        <v>4</v>
      </c>
      <c r="AO76" s="422">
        <f t="shared" si="8"/>
        <v>1</v>
      </c>
    </row>
    <row r="77" spans="13:41" ht="12.75">
      <c r="M77" s="594" t="s">
        <v>3419</v>
      </c>
      <c r="N77" s="591" t="s">
        <v>2945</v>
      </c>
      <c r="O77" s="421" t="s">
        <v>304</v>
      </c>
      <c r="P77" s="501"/>
      <c r="Q77" s="501"/>
      <c r="R77" s="501"/>
      <c r="S77" s="501"/>
      <c r="T77" s="501"/>
      <c r="U77" s="501"/>
      <c r="V77" s="501">
        <v>2001</v>
      </c>
      <c r="W77" s="501"/>
      <c r="X77" s="501">
        <v>2003</v>
      </c>
      <c r="Y77" s="501"/>
      <c r="Z77" s="501"/>
      <c r="AA77" s="501"/>
      <c r="AB77" s="501"/>
      <c r="AC77" s="501">
        <v>2008</v>
      </c>
      <c r="AD77" s="501"/>
      <c r="AE77" s="501">
        <v>2010</v>
      </c>
      <c r="AF77" s="501"/>
      <c r="AG77" s="501"/>
      <c r="AH77" s="501"/>
      <c r="AI77" s="501"/>
      <c r="AJ77" s="482">
        <f t="shared" si="6"/>
        <v>4</v>
      </c>
      <c r="AK77" s="421">
        <v>1</v>
      </c>
      <c r="AL77" s="421"/>
      <c r="AM77" s="421">
        <v>1</v>
      </c>
      <c r="AN77" s="483">
        <f t="shared" si="7"/>
        <v>4</v>
      </c>
      <c r="AO77" s="422">
        <f t="shared" si="8"/>
        <v>1</v>
      </c>
    </row>
    <row r="78" spans="13:41" ht="12.75">
      <c r="M78" s="594" t="s">
        <v>3421</v>
      </c>
      <c r="N78" s="851" t="s">
        <v>1422</v>
      </c>
      <c r="O78" s="479" t="s">
        <v>797</v>
      </c>
      <c r="P78" s="501"/>
      <c r="Q78" s="501"/>
      <c r="R78" s="501"/>
      <c r="S78" s="501"/>
      <c r="T78" s="501"/>
      <c r="U78" s="501"/>
      <c r="V78" s="501"/>
      <c r="W78" s="501"/>
      <c r="X78" s="501">
        <v>2003</v>
      </c>
      <c r="Y78" s="501">
        <v>2004</v>
      </c>
      <c r="Z78" s="501">
        <v>2005</v>
      </c>
      <c r="AA78" s="501">
        <v>2006</v>
      </c>
      <c r="AB78" s="501">
        <v>2007</v>
      </c>
      <c r="AC78" s="501">
        <v>2008</v>
      </c>
      <c r="AD78" s="501">
        <v>2009</v>
      </c>
      <c r="AE78" s="501"/>
      <c r="AF78" s="501">
        <v>2011</v>
      </c>
      <c r="AG78" s="501">
        <v>2012</v>
      </c>
      <c r="AH78" s="501"/>
      <c r="AI78" s="501"/>
      <c r="AJ78" s="482">
        <f t="shared" si="6"/>
        <v>9</v>
      </c>
      <c r="AK78" s="421"/>
      <c r="AL78" s="421">
        <v>1</v>
      </c>
      <c r="AM78" s="421">
        <v>1</v>
      </c>
      <c r="AN78" s="483">
        <f t="shared" si="7"/>
        <v>3</v>
      </c>
      <c r="AO78" s="422">
        <f t="shared" si="8"/>
        <v>0.33333333333333331</v>
      </c>
    </row>
    <row r="79" spans="13:41" ht="12.75">
      <c r="M79" s="594" t="s">
        <v>3422</v>
      </c>
      <c r="N79" s="851" t="s">
        <v>2637</v>
      </c>
      <c r="O79" s="479" t="s">
        <v>2638</v>
      </c>
      <c r="P79" s="501"/>
      <c r="Q79" s="501"/>
      <c r="R79" s="501"/>
      <c r="S79" s="501"/>
      <c r="T79" s="501"/>
      <c r="U79" s="501"/>
      <c r="V79" s="501"/>
      <c r="W79" s="501"/>
      <c r="X79" s="501"/>
      <c r="Y79" s="501"/>
      <c r="Z79" s="501"/>
      <c r="AA79" s="501"/>
      <c r="AB79" s="501">
        <v>2007</v>
      </c>
      <c r="AC79" s="501">
        <v>2008</v>
      </c>
      <c r="AD79" s="501">
        <v>2009</v>
      </c>
      <c r="AE79" s="501">
        <v>2010</v>
      </c>
      <c r="AF79" s="501">
        <v>2011</v>
      </c>
      <c r="AG79" s="501">
        <v>2012</v>
      </c>
      <c r="AH79" s="501">
        <v>2013</v>
      </c>
      <c r="AI79" s="501">
        <v>2014</v>
      </c>
      <c r="AJ79" s="482">
        <f t="shared" si="6"/>
        <v>8</v>
      </c>
      <c r="AK79" s="421">
        <v>1</v>
      </c>
      <c r="AL79" s="421"/>
      <c r="AM79" s="421"/>
      <c r="AN79" s="483">
        <f t="shared" si="7"/>
        <v>3</v>
      </c>
      <c r="AO79" s="422">
        <f t="shared" si="8"/>
        <v>0.375</v>
      </c>
    </row>
    <row r="80" spans="13:41" ht="12.75">
      <c r="M80" s="594" t="s">
        <v>3423</v>
      </c>
      <c r="N80" s="851" t="s">
        <v>1098</v>
      </c>
      <c r="O80" s="479" t="s">
        <v>2661</v>
      </c>
      <c r="P80" s="501"/>
      <c r="Q80" s="501"/>
      <c r="R80" s="501"/>
      <c r="S80" s="501"/>
      <c r="T80" s="501"/>
      <c r="U80" s="501"/>
      <c r="V80" s="501"/>
      <c r="W80" s="501"/>
      <c r="X80" s="501"/>
      <c r="Y80" s="501"/>
      <c r="Z80" s="501"/>
      <c r="AA80" s="501"/>
      <c r="AB80" s="501">
        <v>2007</v>
      </c>
      <c r="AC80" s="501">
        <v>2008</v>
      </c>
      <c r="AD80" s="501">
        <v>2009</v>
      </c>
      <c r="AE80" s="501">
        <v>2010</v>
      </c>
      <c r="AF80" s="501">
        <v>2011</v>
      </c>
      <c r="AG80" s="501"/>
      <c r="AH80" s="501">
        <v>2013</v>
      </c>
      <c r="AI80" s="501">
        <v>2014</v>
      </c>
      <c r="AJ80" s="482">
        <f t="shared" si="6"/>
        <v>7</v>
      </c>
      <c r="AK80" s="421"/>
      <c r="AL80" s="421"/>
      <c r="AM80" s="421">
        <v>3</v>
      </c>
      <c r="AN80" s="483">
        <f t="shared" si="7"/>
        <v>3</v>
      </c>
      <c r="AO80" s="422">
        <f t="shared" si="8"/>
        <v>0.42857142857142855</v>
      </c>
    </row>
    <row r="81" spans="13:41" ht="12.75">
      <c r="M81" s="594" t="s">
        <v>3424</v>
      </c>
      <c r="N81" s="851" t="s">
        <v>963</v>
      </c>
      <c r="O81" s="479" t="s">
        <v>964</v>
      </c>
      <c r="P81" s="499"/>
      <c r="Q81" s="499"/>
      <c r="R81" s="499">
        <v>1997</v>
      </c>
      <c r="S81" s="499">
        <v>1998</v>
      </c>
      <c r="T81" s="499">
        <v>1999</v>
      </c>
      <c r="U81" s="499">
        <v>2000</v>
      </c>
      <c r="V81" s="499">
        <v>2001</v>
      </c>
      <c r="W81" s="499">
        <v>2002</v>
      </c>
      <c r="X81" s="499"/>
      <c r="Y81" s="499"/>
      <c r="Z81" s="499"/>
      <c r="AA81" s="499"/>
      <c r="AB81" s="499"/>
      <c r="AC81" s="499"/>
      <c r="AD81" s="499"/>
      <c r="AE81" s="499"/>
      <c r="AF81" s="499"/>
      <c r="AG81" s="499"/>
      <c r="AH81" s="499"/>
      <c r="AI81" s="499"/>
      <c r="AJ81" s="482">
        <f t="shared" si="6"/>
        <v>6</v>
      </c>
      <c r="AK81" s="421">
        <v>1</v>
      </c>
      <c r="AL81" s="421"/>
      <c r="AM81" s="421"/>
      <c r="AN81" s="483">
        <f t="shared" si="7"/>
        <v>3</v>
      </c>
      <c r="AO81" s="422">
        <f t="shared" si="8"/>
        <v>0.5</v>
      </c>
    </row>
    <row r="82" spans="13:41" ht="12.75">
      <c r="M82" s="594" t="s">
        <v>3425</v>
      </c>
      <c r="N82" s="591" t="s">
        <v>1116</v>
      </c>
      <c r="O82" s="421" t="s">
        <v>1470</v>
      </c>
      <c r="P82" s="499"/>
      <c r="Q82" s="499"/>
      <c r="R82" s="499"/>
      <c r="S82" s="499"/>
      <c r="T82" s="499"/>
      <c r="U82" s="499">
        <v>2000</v>
      </c>
      <c r="V82" s="499">
        <v>2001</v>
      </c>
      <c r="W82" s="499">
        <v>2002</v>
      </c>
      <c r="X82" s="499"/>
      <c r="Y82" s="499"/>
      <c r="Z82" s="499"/>
      <c r="AA82" s="499">
        <v>2006</v>
      </c>
      <c r="AB82" s="499">
        <v>2007</v>
      </c>
      <c r="AC82" s="499"/>
      <c r="AD82" s="499"/>
      <c r="AE82" s="499"/>
      <c r="AF82" s="499"/>
      <c r="AG82" s="499"/>
      <c r="AH82" s="499"/>
      <c r="AI82" s="499"/>
      <c r="AJ82" s="482">
        <f t="shared" si="6"/>
        <v>5</v>
      </c>
      <c r="AK82" s="421"/>
      <c r="AL82" s="421">
        <v>1</v>
      </c>
      <c r="AM82" s="421">
        <v>1</v>
      </c>
      <c r="AN82" s="483">
        <f t="shared" si="7"/>
        <v>3</v>
      </c>
      <c r="AO82" s="422">
        <f t="shared" si="8"/>
        <v>0.6</v>
      </c>
    </row>
    <row r="83" spans="13:41" ht="12.75">
      <c r="M83" s="594" t="s">
        <v>3426</v>
      </c>
      <c r="N83" s="591" t="s">
        <v>1068</v>
      </c>
      <c r="O83" s="421" t="s">
        <v>316</v>
      </c>
      <c r="P83" s="501"/>
      <c r="Q83" s="501"/>
      <c r="R83" s="501"/>
      <c r="S83" s="501"/>
      <c r="T83" s="501"/>
      <c r="U83" s="501"/>
      <c r="V83" s="501">
        <v>2001</v>
      </c>
      <c r="W83" s="501"/>
      <c r="X83" s="501"/>
      <c r="Y83" s="501"/>
      <c r="Z83" s="501"/>
      <c r="AA83" s="501"/>
      <c r="AB83" s="501">
        <v>2007</v>
      </c>
      <c r="AC83" s="501">
        <v>2008</v>
      </c>
      <c r="AD83" s="501"/>
      <c r="AE83" s="501"/>
      <c r="AF83" s="501"/>
      <c r="AG83" s="501"/>
      <c r="AH83" s="501"/>
      <c r="AI83" s="501"/>
      <c r="AJ83" s="482">
        <f t="shared" si="6"/>
        <v>3</v>
      </c>
      <c r="AK83" s="421"/>
      <c r="AL83" s="421">
        <v>1</v>
      </c>
      <c r="AM83" s="421">
        <v>1</v>
      </c>
      <c r="AN83" s="483">
        <f t="shared" si="7"/>
        <v>3</v>
      </c>
      <c r="AO83" s="422">
        <f t="shared" si="8"/>
        <v>1</v>
      </c>
    </row>
    <row r="84" spans="13:41" ht="12.75">
      <c r="M84" s="594" t="s">
        <v>3427</v>
      </c>
      <c r="N84" s="732" t="s">
        <v>1596</v>
      </c>
      <c r="O84" s="733" t="s">
        <v>1877</v>
      </c>
      <c r="P84" s="499"/>
      <c r="Q84" s="499"/>
      <c r="R84" s="499"/>
      <c r="S84" s="499"/>
      <c r="T84" s="499"/>
      <c r="U84" s="499">
        <v>2000</v>
      </c>
      <c r="V84" s="499">
        <v>2001</v>
      </c>
      <c r="W84" s="499"/>
      <c r="X84" s="499">
        <v>2003</v>
      </c>
      <c r="Y84" s="499">
        <v>2004</v>
      </c>
      <c r="Z84" s="499">
        <v>2005</v>
      </c>
      <c r="AA84" s="499">
        <v>2006</v>
      </c>
      <c r="AB84" s="499">
        <v>2007</v>
      </c>
      <c r="AC84" s="499">
        <v>2008</v>
      </c>
      <c r="AD84" s="499"/>
      <c r="AE84" s="499">
        <v>2010</v>
      </c>
      <c r="AF84" s="499">
        <v>2011</v>
      </c>
      <c r="AG84" s="499">
        <v>2012</v>
      </c>
      <c r="AH84" s="499">
        <v>2013</v>
      </c>
      <c r="AI84" s="499">
        <v>2014</v>
      </c>
      <c r="AJ84" s="482">
        <f t="shared" si="6"/>
        <v>13</v>
      </c>
      <c r="AK84" s="421"/>
      <c r="AL84" s="421">
        <v>1</v>
      </c>
      <c r="AM84" s="421"/>
      <c r="AN84" s="483">
        <f t="shared" si="7"/>
        <v>2</v>
      </c>
      <c r="AO84" s="422">
        <f t="shared" si="8"/>
        <v>0.15384615384615385</v>
      </c>
    </row>
    <row r="85" spans="13:41" ht="12.75">
      <c r="M85" s="594" t="s">
        <v>3428</v>
      </c>
      <c r="N85" s="732" t="s">
        <v>692</v>
      </c>
      <c r="O85" s="733" t="s">
        <v>2322</v>
      </c>
      <c r="P85" s="501"/>
      <c r="Q85" s="501"/>
      <c r="R85" s="501"/>
      <c r="S85" s="501"/>
      <c r="T85" s="501"/>
      <c r="U85" s="501"/>
      <c r="V85" s="501"/>
      <c r="W85" s="501"/>
      <c r="X85" s="501">
        <v>2003</v>
      </c>
      <c r="Y85" s="501">
        <v>2004</v>
      </c>
      <c r="Z85" s="501">
        <v>2005</v>
      </c>
      <c r="AA85" s="501">
        <v>2006</v>
      </c>
      <c r="AB85" s="501">
        <v>2007</v>
      </c>
      <c r="AC85" s="501"/>
      <c r="AD85" s="501">
        <v>2009</v>
      </c>
      <c r="AE85" s="501">
        <v>2010</v>
      </c>
      <c r="AF85" s="501">
        <v>2011</v>
      </c>
      <c r="AG85" s="501">
        <v>2012</v>
      </c>
      <c r="AH85" s="501"/>
      <c r="AI85" s="501">
        <v>2014</v>
      </c>
      <c r="AJ85" s="482">
        <f t="shared" si="6"/>
        <v>10</v>
      </c>
      <c r="AK85" s="421"/>
      <c r="AL85" s="421">
        <v>1</v>
      </c>
      <c r="AM85" s="421"/>
      <c r="AN85" s="483">
        <f t="shared" si="7"/>
        <v>2</v>
      </c>
      <c r="AO85" s="422">
        <f t="shared" si="8"/>
        <v>0.2</v>
      </c>
    </row>
    <row r="86" spans="13:41" ht="12.75">
      <c r="M86" s="594" t="s">
        <v>3429</v>
      </c>
      <c r="N86" s="851" t="s">
        <v>666</v>
      </c>
      <c r="O86" s="479" t="s">
        <v>1410</v>
      </c>
      <c r="P86" s="499"/>
      <c r="Q86" s="499"/>
      <c r="R86" s="499"/>
      <c r="S86" s="499"/>
      <c r="T86" s="499"/>
      <c r="U86" s="499">
        <v>2000</v>
      </c>
      <c r="V86" s="499">
        <v>2001</v>
      </c>
      <c r="W86" s="499">
        <v>2002</v>
      </c>
      <c r="X86" s="499">
        <v>2003</v>
      </c>
      <c r="Y86" s="499">
        <v>2004</v>
      </c>
      <c r="Z86" s="499">
        <v>2005</v>
      </c>
      <c r="AA86" s="499">
        <v>2006</v>
      </c>
      <c r="AB86" s="499">
        <v>2007</v>
      </c>
      <c r="AC86" s="499"/>
      <c r="AD86" s="499"/>
      <c r="AE86" s="499"/>
      <c r="AF86" s="499"/>
      <c r="AG86" s="499"/>
      <c r="AH86" s="499"/>
      <c r="AI86" s="499"/>
      <c r="AJ86" s="482">
        <f t="shared" si="6"/>
        <v>8</v>
      </c>
      <c r="AK86" s="421"/>
      <c r="AL86" s="421"/>
      <c r="AM86" s="421">
        <v>2</v>
      </c>
      <c r="AN86" s="483">
        <f t="shared" si="7"/>
        <v>2</v>
      </c>
      <c r="AO86" s="422">
        <f t="shared" si="8"/>
        <v>0.25</v>
      </c>
    </row>
    <row r="87" spans="13:41" ht="12.75">
      <c r="M87" s="594" t="s">
        <v>3430</v>
      </c>
      <c r="N87" s="852" t="s">
        <v>669</v>
      </c>
      <c r="O87" s="853" t="s">
        <v>728</v>
      </c>
      <c r="P87" s="499">
        <v>1995</v>
      </c>
      <c r="Q87" s="499">
        <v>1996</v>
      </c>
      <c r="R87" s="499">
        <v>1997</v>
      </c>
      <c r="S87" s="499">
        <v>1998</v>
      </c>
      <c r="T87" s="499">
        <v>1999</v>
      </c>
      <c r="U87" s="499">
        <v>2000</v>
      </c>
      <c r="V87" s="499"/>
      <c r="W87" s="499"/>
      <c r="X87" s="499"/>
      <c r="Y87" s="499">
        <v>2004</v>
      </c>
      <c r="Z87" s="499"/>
      <c r="AA87" s="499"/>
      <c r="AB87" s="499"/>
      <c r="AC87" s="499"/>
      <c r="AD87" s="499"/>
      <c r="AE87" s="499"/>
      <c r="AF87" s="499"/>
      <c r="AG87" s="499"/>
      <c r="AH87" s="499"/>
      <c r="AI87" s="499"/>
      <c r="AJ87" s="482">
        <f t="shared" si="6"/>
        <v>7</v>
      </c>
      <c r="AK87" s="421"/>
      <c r="AL87" s="421"/>
      <c r="AM87" s="421">
        <v>2</v>
      </c>
      <c r="AN87" s="483">
        <f t="shared" si="7"/>
        <v>2</v>
      </c>
      <c r="AO87" s="422">
        <f t="shared" si="8"/>
        <v>0.2857142857142857</v>
      </c>
    </row>
    <row r="88" spans="13:41" ht="12.75">
      <c r="M88" s="594" t="s">
        <v>3431</v>
      </c>
      <c r="N88" s="851" t="s">
        <v>694</v>
      </c>
      <c r="O88" s="479" t="s">
        <v>691</v>
      </c>
      <c r="P88" s="501"/>
      <c r="Q88" s="501"/>
      <c r="R88" s="501"/>
      <c r="S88" s="501"/>
      <c r="T88" s="501"/>
      <c r="U88" s="501"/>
      <c r="V88" s="501"/>
      <c r="W88" s="501"/>
      <c r="X88" s="501"/>
      <c r="Y88" s="501"/>
      <c r="Z88" s="501">
        <v>2005</v>
      </c>
      <c r="AA88" s="501">
        <v>2006</v>
      </c>
      <c r="AB88" s="501">
        <v>2007</v>
      </c>
      <c r="AC88" s="501">
        <v>2008</v>
      </c>
      <c r="AD88" s="501">
        <v>2009</v>
      </c>
      <c r="AE88" s="501"/>
      <c r="AF88" s="501">
        <v>2011</v>
      </c>
      <c r="AG88" s="501"/>
      <c r="AH88" s="501">
        <v>2013</v>
      </c>
      <c r="AI88" s="501"/>
      <c r="AJ88" s="482">
        <f t="shared" si="6"/>
        <v>7</v>
      </c>
      <c r="AK88" s="421"/>
      <c r="AL88" s="421"/>
      <c r="AM88" s="421">
        <v>2</v>
      </c>
      <c r="AN88" s="483">
        <f t="shared" si="7"/>
        <v>2</v>
      </c>
      <c r="AO88" s="422">
        <f t="shared" si="8"/>
        <v>0.2857142857142857</v>
      </c>
    </row>
    <row r="89" spans="13:41" ht="12.75">
      <c r="M89" s="594" t="s">
        <v>3432</v>
      </c>
      <c r="N89" s="851" t="s">
        <v>1147</v>
      </c>
      <c r="O89" s="479" t="s">
        <v>612</v>
      </c>
      <c r="P89" s="501"/>
      <c r="Q89" s="501"/>
      <c r="R89" s="501"/>
      <c r="S89" s="501"/>
      <c r="T89" s="501"/>
      <c r="U89" s="501"/>
      <c r="V89" s="501">
        <v>2001</v>
      </c>
      <c r="W89" s="501"/>
      <c r="X89" s="501">
        <v>2003</v>
      </c>
      <c r="Y89" s="501">
        <v>2004</v>
      </c>
      <c r="Z89" s="501"/>
      <c r="AA89" s="501"/>
      <c r="AB89" s="501">
        <v>2007</v>
      </c>
      <c r="AC89" s="501">
        <v>2008</v>
      </c>
      <c r="AD89" s="501"/>
      <c r="AE89" s="501"/>
      <c r="AF89" s="501">
        <v>2011</v>
      </c>
      <c r="AG89" s="501"/>
      <c r="AH89" s="501">
        <v>2013</v>
      </c>
      <c r="AI89" s="501"/>
      <c r="AJ89" s="482">
        <f t="shared" si="6"/>
        <v>7</v>
      </c>
      <c r="AK89" s="421"/>
      <c r="AL89" s="421"/>
      <c r="AM89" s="421">
        <v>2</v>
      </c>
      <c r="AN89" s="483">
        <f t="shared" si="7"/>
        <v>2</v>
      </c>
      <c r="AO89" s="422">
        <f t="shared" si="8"/>
        <v>0.2857142857142857</v>
      </c>
    </row>
    <row r="90" spans="13:41" ht="12.75">
      <c r="M90" s="594" t="s">
        <v>3433</v>
      </c>
      <c r="N90" s="851" t="s">
        <v>666</v>
      </c>
      <c r="O90" s="479" t="s">
        <v>1306</v>
      </c>
      <c r="P90" s="499"/>
      <c r="Q90" s="499"/>
      <c r="R90" s="499"/>
      <c r="S90" s="499"/>
      <c r="T90" s="499"/>
      <c r="U90" s="499"/>
      <c r="V90" s="499">
        <v>2001</v>
      </c>
      <c r="W90" s="499">
        <v>2002</v>
      </c>
      <c r="X90" s="499">
        <v>2003</v>
      </c>
      <c r="Y90" s="499">
        <v>2004</v>
      </c>
      <c r="Z90" s="499">
        <v>2005</v>
      </c>
      <c r="AA90" s="499">
        <v>2006</v>
      </c>
      <c r="AB90" s="499"/>
      <c r="AC90" s="499"/>
      <c r="AD90" s="499"/>
      <c r="AE90" s="499"/>
      <c r="AF90" s="499"/>
      <c r="AG90" s="499"/>
      <c r="AH90" s="499"/>
      <c r="AI90" s="499"/>
      <c r="AJ90" s="482">
        <f t="shared" si="6"/>
        <v>6</v>
      </c>
      <c r="AK90" s="421"/>
      <c r="AL90" s="421">
        <v>1</v>
      </c>
      <c r="AM90" s="421"/>
      <c r="AN90" s="483">
        <f t="shared" si="7"/>
        <v>2</v>
      </c>
      <c r="AO90" s="422">
        <f t="shared" si="8"/>
        <v>0.33333333333333331</v>
      </c>
    </row>
    <row r="91" spans="13:41" ht="12.75">
      <c r="M91" s="594" t="s">
        <v>3434</v>
      </c>
      <c r="N91" s="591" t="s">
        <v>1098</v>
      </c>
      <c r="O91" s="421" t="s">
        <v>2661</v>
      </c>
      <c r="P91" s="501"/>
      <c r="Q91" s="501"/>
      <c r="R91" s="501"/>
      <c r="S91" s="501"/>
      <c r="T91" s="501"/>
      <c r="U91" s="501"/>
      <c r="V91" s="501"/>
      <c r="W91" s="501"/>
      <c r="X91" s="501"/>
      <c r="Y91" s="501"/>
      <c r="Z91" s="501"/>
      <c r="AA91" s="501"/>
      <c r="AB91" s="501">
        <v>2007</v>
      </c>
      <c r="AC91" s="501"/>
      <c r="AD91" s="501">
        <v>2009</v>
      </c>
      <c r="AE91" s="501">
        <v>2010</v>
      </c>
      <c r="AF91" s="501">
        <v>2011</v>
      </c>
      <c r="AG91" s="501"/>
      <c r="AH91" s="501">
        <v>2013</v>
      </c>
      <c r="AI91" s="501">
        <v>2014</v>
      </c>
      <c r="AJ91" s="482">
        <f t="shared" si="6"/>
        <v>6</v>
      </c>
      <c r="AK91" s="421"/>
      <c r="AL91" s="421"/>
      <c r="AM91" s="421">
        <v>2</v>
      </c>
      <c r="AN91" s="483">
        <f t="shared" si="7"/>
        <v>2</v>
      </c>
      <c r="AO91" s="422">
        <f t="shared" si="8"/>
        <v>0.33333333333333331</v>
      </c>
    </row>
    <row r="92" spans="13:41" ht="12.75">
      <c r="M92" s="594" t="s">
        <v>3435</v>
      </c>
      <c r="N92" s="849" t="s">
        <v>999</v>
      </c>
      <c r="O92" s="850" t="s">
        <v>811</v>
      </c>
      <c r="P92" s="499">
        <v>1995</v>
      </c>
      <c r="Q92" s="499"/>
      <c r="R92" s="499">
        <v>1997</v>
      </c>
      <c r="S92" s="499">
        <v>1998</v>
      </c>
      <c r="T92" s="499">
        <v>1999</v>
      </c>
      <c r="U92" s="499"/>
      <c r="V92" s="499"/>
      <c r="W92" s="499"/>
      <c r="X92" s="499">
        <v>2003</v>
      </c>
      <c r="Y92" s="499">
        <v>2004</v>
      </c>
      <c r="Z92" s="499">
        <v>2005</v>
      </c>
      <c r="AA92" s="499"/>
      <c r="AB92" s="499">
        <v>2007</v>
      </c>
      <c r="AC92" s="499">
        <v>2008</v>
      </c>
      <c r="AD92" s="499">
        <v>2009</v>
      </c>
      <c r="AE92" s="499">
        <v>2010</v>
      </c>
      <c r="AF92" s="499"/>
      <c r="AG92" s="499">
        <v>2012</v>
      </c>
      <c r="AH92" s="499">
        <v>2013</v>
      </c>
      <c r="AI92" s="499">
        <v>2014</v>
      </c>
      <c r="AJ92" s="482">
        <f t="shared" si="6"/>
        <v>14</v>
      </c>
      <c r="AK92" s="421"/>
      <c r="AL92" s="421"/>
      <c r="AM92" s="421">
        <v>1</v>
      </c>
      <c r="AN92" s="483">
        <f t="shared" si="7"/>
        <v>1</v>
      </c>
      <c r="AO92" s="422">
        <f t="shared" si="8"/>
        <v>7.1428571428571425E-2</v>
      </c>
    </row>
    <row r="93" spans="13:41" ht="12.75">
      <c r="M93" s="594" t="s">
        <v>3436</v>
      </c>
      <c r="N93" s="732" t="s">
        <v>744</v>
      </c>
      <c r="O93" s="733" t="s">
        <v>745</v>
      </c>
      <c r="P93" s="499">
        <v>1995</v>
      </c>
      <c r="Q93" s="499">
        <v>1996</v>
      </c>
      <c r="R93" s="499"/>
      <c r="S93" s="499">
        <v>1998</v>
      </c>
      <c r="T93" s="499">
        <v>1999</v>
      </c>
      <c r="U93" s="499"/>
      <c r="V93" s="499"/>
      <c r="W93" s="499"/>
      <c r="X93" s="499"/>
      <c r="Y93" s="499"/>
      <c r="Z93" s="499">
        <v>2005</v>
      </c>
      <c r="AA93" s="499">
        <v>2006</v>
      </c>
      <c r="AB93" s="499">
        <v>2007</v>
      </c>
      <c r="AC93" s="499"/>
      <c r="AD93" s="499">
        <v>2009</v>
      </c>
      <c r="AE93" s="499">
        <v>2010</v>
      </c>
      <c r="AF93" s="499">
        <v>2011</v>
      </c>
      <c r="AG93" s="499">
        <v>2012</v>
      </c>
      <c r="AH93" s="499">
        <v>2013</v>
      </c>
      <c r="AI93" s="499"/>
      <c r="AJ93" s="482">
        <f t="shared" si="6"/>
        <v>12</v>
      </c>
      <c r="AK93" s="421"/>
      <c r="AL93" s="421"/>
      <c r="AM93" s="421">
        <v>1</v>
      </c>
      <c r="AN93" s="483">
        <f t="shared" si="7"/>
        <v>1</v>
      </c>
      <c r="AO93" s="422">
        <f t="shared" si="8"/>
        <v>8.3333333333333329E-2</v>
      </c>
    </row>
    <row r="94" spans="13:41" ht="12.75">
      <c r="M94" s="594" t="s">
        <v>3437</v>
      </c>
      <c r="N94" s="732" t="s">
        <v>785</v>
      </c>
      <c r="O94" s="733" t="s">
        <v>964</v>
      </c>
      <c r="P94" s="499"/>
      <c r="Q94" s="499"/>
      <c r="R94" s="499">
        <v>1997</v>
      </c>
      <c r="S94" s="499">
        <v>1998</v>
      </c>
      <c r="T94" s="499">
        <v>1999</v>
      </c>
      <c r="U94" s="499">
        <v>2000</v>
      </c>
      <c r="V94" s="499">
        <v>2001</v>
      </c>
      <c r="W94" s="499">
        <v>2002</v>
      </c>
      <c r="X94" s="499">
        <v>2003</v>
      </c>
      <c r="Y94" s="499">
        <v>2004</v>
      </c>
      <c r="Z94" s="499">
        <v>2005</v>
      </c>
      <c r="AA94" s="499"/>
      <c r="AB94" s="499"/>
      <c r="AC94" s="499"/>
      <c r="AD94" s="499"/>
      <c r="AE94" s="499">
        <v>2010</v>
      </c>
      <c r="AF94" s="499"/>
      <c r="AG94" s="499"/>
      <c r="AH94" s="499"/>
      <c r="AI94" s="499"/>
      <c r="AJ94" s="482">
        <f t="shared" si="6"/>
        <v>10</v>
      </c>
      <c r="AK94" s="421"/>
      <c r="AL94" s="421"/>
      <c r="AM94" s="421">
        <v>1</v>
      </c>
      <c r="AN94" s="483">
        <f t="shared" si="7"/>
        <v>1</v>
      </c>
      <c r="AO94" s="422">
        <f t="shared" si="8"/>
        <v>0.1</v>
      </c>
    </row>
    <row r="95" spans="13:41" ht="12.75">
      <c r="M95" s="594" t="s">
        <v>3438</v>
      </c>
      <c r="N95" s="851" t="s">
        <v>690</v>
      </c>
      <c r="O95" s="479" t="s">
        <v>764</v>
      </c>
      <c r="P95" s="501"/>
      <c r="Q95" s="501"/>
      <c r="R95" s="501"/>
      <c r="S95" s="501"/>
      <c r="T95" s="501"/>
      <c r="U95" s="501"/>
      <c r="V95" s="501"/>
      <c r="W95" s="501">
        <v>2002</v>
      </c>
      <c r="X95" s="501">
        <v>2003</v>
      </c>
      <c r="Y95" s="501">
        <v>2004</v>
      </c>
      <c r="Z95" s="501">
        <v>2005</v>
      </c>
      <c r="AA95" s="501">
        <v>2006</v>
      </c>
      <c r="AB95" s="501">
        <v>2007</v>
      </c>
      <c r="AC95" s="501">
        <v>2008</v>
      </c>
      <c r="AD95" s="501">
        <v>2009</v>
      </c>
      <c r="AE95" s="501"/>
      <c r="AF95" s="501"/>
      <c r="AG95" s="501"/>
      <c r="AH95" s="501"/>
      <c r="AI95" s="501"/>
      <c r="AJ95" s="482">
        <f t="shared" si="6"/>
        <v>8</v>
      </c>
      <c r="AK95" s="421"/>
      <c r="AL95" s="421"/>
      <c r="AM95" s="421">
        <v>1</v>
      </c>
      <c r="AN95" s="483">
        <f t="shared" si="7"/>
        <v>1</v>
      </c>
      <c r="AO95" s="422">
        <f t="shared" si="8"/>
        <v>0.125</v>
      </c>
    </row>
    <row r="96" spans="13:41" ht="12.75">
      <c r="M96" s="594" t="s">
        <v>3439</v>
      </c>
      <c r="N96" s="851" t="s">
        <v>920</v>
      </c>
      <c r="O96" s="479" t="s">
        <v>2861</v>
      </c>
      <c r="P96" s="501"/>
      <c r="Q96" s="501"/>
      <c r="R96" s="501"/>
      <c r="S96" s="501"/>
      <c r="T96" s="501"/>
      <c r="U96" s="501"/>
      <c r="V96" s="501"/>
      <c r="W96" s="501"/>
      <c r="X96" s="501"/>
      <c r="Y96" s="501"/>
      <c r="Z96" s="501"/>
      <c r="AA96" s="501"/>
      <c r="AB96" s="501"/>
      <c r="AC96" s="501">
        <v>2008</v>
      </c>
      <c r="AD96" s="501">
        <v>2009</v>
      </c>
      <c r="AE96" s="501">
        <v>2010</v>
      </c>
      <c r="AF96" s="501">
        <v>2011</v>
      </c>
      <c r="AG96" s="501">
        <v>2012</v>
      </c>
      <c r="AH96" s="501">
        <v>2013</v>
      </c>
      <c r="AI96" s="501">
        <v>2014</v>
      </c>
      <c r="AJ96" s="482">
        <f t="shared" si="6"/>
        <v>7</v>
      </c>
      <c r="AK96" s="421"/>
      <c r="AL96" s="421"/>
      <c r="AM96" s="421">
        <v>1</v>
      </c>
      <c r="AN96" s="483">
        <f t="shared" si="7"/>
        <v>1</v>
      </c>
      <c r="AO96" s="422">
        <f t="shared" si="8"/>
        <v>0.14285714285714285</v>
      </c>
    </row>
    <row r="97" spans="13:41" ht="12.75">
      <c r="M97" s="594" t="s">
        <v>3440</v>
      </c>
      <c r="N97" s="591" t="s">
        <v>984</v>
      </c>
      <c r="O97" s="421" t="s">
        <v>23</v>
      </c>
      <c r="P97" s="501"/>
      <c r="Q97" s="501"/>
      <c r="R97" s="501"/>
      <c r="S97" s="501"/>
      <c r="T97" s="501"/>
      <c r="U97" s="501"/>
      <c r="V97" s="501"/>
      <c r="W97" s="501"/>
      <c r="X97" s="501">
        <v>2003</v>
      </c>
      <c r="Y97" s="501">
        <v>2004</v>
      </c>
      <c r="Z97" s="501">
        <v>2005</v>
      </c>
      <c r="AA97" s="501"/>
      <c r="AB97" s="501">
        <v>2007</v>
      </c>
      <c r="AC97" s="501">
        <v>2008</v>
      </c>
      <c r="AD97" s="501">
        <v>2009</v>
      </c>
      <c r="AE97" s="501"/>
      <c r="AF97" s="501"/>
      <c r="AG97" s="501"/>
      <c r="AH97" s="501"/>
      <c r="AI97" s="501"/>
      <c r="AJ97" s="482">
        <f t="shared" si="6"/>
        <v>6</v>
      </c>
      <c r="AK97" s="421"/>
      <c r="AL97" s="421"/>
      <c r="AM97" s="421">
        <v>1</v>
      </c>
      <c r="AN97" s="483">
        <f t="shared" si="7"/>
        <v>1</v>
      </c>
      <c r="AO97" s="422">
        <f t="shared" si="8"/>
        <v>0.16666666666666666</v>
      </c>
    </row>
    <row r="98" spans="13:41" ht="12.75">
      <c r="M98" s="594" t="s">
        <v>3441</v>
      </c>
      <c r="N98" s="591" t="s">
        <v>2646</v>
      </c>
      <c r="O98" s="421" t="s">
        <v>2802</v>
      </c>
      <c r="P98" s="501"/>
      <c r="Q98" s="501"/>
      <c r="R98" s="501"/>
      <c r="S98" s="501"/>
      <c r="T98" s="501"/>
      <c r="U98" s="501"/>
      <c r="V98" s="501"/>
      <c r="W98" s="501"/>
      <c r="X98" s="501"/>
      <c r="Y98" s="501"/>
      <c r="Z98" s="501"/>
      <c r="AA98" s="501"/>
      <c r="AB98" s="501">
        <v>2007</v>
      </c>
      <c r="AC98" s="501"/>
      <c r="AD98" s="501">
        <v>2009</v>
      </c>
      <c r="AE98" s="501">
        <v>2010</v>
      </c>
      <c r="AF98" s="501">
        <v>2011</v>
      </c>
      <c r="AG98" s="501"/>
      <c r="AH98" s="501"/>
      <c r="AI98" s="501"/>
      <c r="AJ98" s="482">
        <f t="shared" si="6"/>
        <v>4</v>
      </c>
      <c r="AK98" s="421"/>
      <c r="AL98" s="421"/>
      <c r="AM98" s="421">
        <v>1</v>
      </c>
      <c r="AN98" s="483">
        <f t="shared" si="7"/>
        <v>1</v>
      </c>
      <c r="AO98" s="422">
        <f t="shared" si="8"/>
        <v>0.25</v>
      </c>
    </row>
    <row r="99" spans="13:41" ht="12.75">
      <c r="M99" s="595" t="s">
        <v>3593</v>
      </c>
      <c r="N99" s="591" t="s">
        <v>1526</v>
      </c>
      <c r="O99" s="421" t="s">
        <v>1173</v>
      </c>
      <c r="P99" s="501"/>
      <c r="Q99" s="501"/>
      <c r="R99" s="501"/>
      <c r="S99" s="501"/>
      <c r="T99" s="501"/>
      <c r="U99" s="501"/>
      <c r="V99" s="501"/>
      <c r="W99" s="501"/>
      <c r="X99" s="501"/>
      <c r="Y99" s="501"/>
      <c r="Z99" s="501">
        <v>2005</v>
      </c>
      <c r="AA99" s="501">
        <v>2006</v>
      </c>
      <c r="AB99" s="501">
        <v>2007</v>
      </c>
      <c r="AC99" s="501"/>
      <c r="AD99" s="501"/>
      <c r="AE99" s="501"/>
      <c r="AF99" s="501"/>
      <c r="AG99" s="501"/>
      <c r="AH99" s="501"/>
      <c r="AI99" s="501"/>
      <c r="AJ99" s="482">
        <f t="shared" ref="AJ99:AJ115" si="9">COUNTIF(P99:AI99,"&gt;0")</f>
        <v>3</v>
      </c>
      <c r="AK99" s="421"/>
      <c r="AL99" s="421"/>
      <c r="AM99" s="421">
        <v>1</v>
      </c>
      <c r="AN99" s="483">
        <f t="shared" ref="AN99:AN116" si="10">(AK99*3)+(AL99*2)+(AM99*1)</f>
        <v>1</v>
      </c>
      <c r="AO99" s="422">
        <f t="shared" ref="AO99:AO116" si="11">AN99/AJ99</f>
        <v>0.33333333333333331</v>
      </c>
    </row>
    <row r="100" spans="13:41" ht="12.75">
      <c r="M100" s="595" t="s">
        <v>3594</v>
      </c>
      <c r="N100" s="732" t="s">
        <v>1053</v>
      </c>
      <c r="O100" s="733" t="s">
        <v>998</v>
      </c>
      <c r="P100" s="501"/>
      <c r="Q100" s="501"/>
      <c r="R100" s="501"/>
      <c r="S100" s="501">
        <v>1998</v>
      </c>
      <c r="T100" s="501"/>
      <c r="U100" s="501">
        <v>2000</v>
      </c>
      <c r="V100" s="501">
        <v>2001</v>
      </c>
      <c r="W100" s="501"/>
      <c r="X100" s="501">
        <v>2003</v>
      </c>
      <c r="Y100" s="501">
        <v>2004</v>
      </c>
      <c r="Z100" s="501">
        <v>2005</v>
      </c>
      <c r="AA100" s="501"/>
      <c r="AB100" s="501"/>
      <c r="AC100" s="501">
        <v>2008</v>
      </c>
      <c r="AD100" s="501">
        <v>2009</v>
      </c>
      <c r="AE100" s="501">
        <v>2010</v>
      </c>
      <c r="AF100" s="501">
        <v>2011</v>
      </c>
      <c r="AG100" s="501">
        <v>2012</v>
      </c>
      <c r="AH100" s="501"/>
      <c r="AI100" s="501">
        <v>2014</v>
      </c>
      <c r="AJ100" s="482">
        <f t="shared" si="9"/>
        <v>12</v>
      </c>
      <c r="AK100" s="421"/>
      <c r="AL100" s="421"/>
      <c r="AM100" s="421"/>
      <c r="AN100" s="483">
        <f t="shared" si="10"/>
        <v>0</v>
      </c>
      <c r="AO100" s="422">
        <f t="shared" si="11"/>
        <v>0</v>
      </c>
    </row>
    <row r="101" spans="13:41" ht="12.75">
      <c r="M101" s="595" t="s">
        <v>3595</v>
      </c>
      <c r="N101" s="732" t="s">
        <v>1053</v>
      </c>
      <c r="O101" s="733" t="s">
        <v>3989</v>
      </c>
      <c r="P101" s="501"/>
      <c r="Q101" s="501"/>
      <c r="R101" s="501"/>
      <c r="S101" s="501"/>
      <c r="T101" s="501"/>
      <c r="U101" s="501"/>
      <c r="V101" s="501"/>
      <c r="W101" s="501"/>
      <c r="X101" s="501">
        <v>2003</v>
      </c>
      <c r="Y101" s="501">
        <v>2004</v>
      </c>
      <c r="Z101" s="501">
        <v>2005</v>
      </c>
      <c r="AA101" s="501">
        <v>2006</v>
      </c>
      <c r="AB101" s="501">
        <v>2007</v>
      </c>
      <c r="AC101" s="501">
        <v>2008</v>
      </c>
      <c r="AD101" s="501">
        <v>2009</v>
      </c>
      <c r="AE101" s="501"/>
      <c r="AF101" s="501">
        <v>2011</v>
      </c>
      <c r="AG101" s="501">
        <v>2012</v>
      </c>
      <c r="AH101" s="501">
        <v>2013</v>
      </c>
      <c r="AI101" s="501">
        <v>2014</v>
      </c>
      <c r="AJ101" s="482">
        <f t="shared" si="9"/>
        <v>11</v>
      </c>
      <c r="AK101" s="421"/>
      <c r="AL101" s="421"/>
      <c r="AM101" s="421"/>
      <c r="AN101" s="483">
        <f t="shared" si="10"/>
        <v>0</v>
      </c>
      <c r="AO101" s="422">
        <f t="shared" si="11"/>
        <v>0</v>
      </c>
    </row>
    <row r="102" spans="13:41" ht="12.75">
      <c r="M102" s="595" t="s">
        <v>3998</v>
      </c>
      <c r="N102" s="851" t="s">
        <v>1346</v>
      </c>
      <c r="O102" s="479" t="s">
        <v>70</v>
      </c>
      <c r="P102" s="501"/>
      <c r="Q102" s="501"/>
      <c r="R102" s="501"/>
      <c r="S102" s="501"/>
      <c r="T102" s="501"/>
      <c r="U102" s="501"/>
      <c r="V102" s="501"/>
      <c r="W102" s="501"/>
      <c r="X102" s="501">
        <v>2003</v>
      </c>
      <c r="Y102" s="501">
        <v>2004</v>
      </c>
      <c r="Z102" s="501">
        <v>2005</v>
      </c>
      <c r="AA102" s="501">
        <v>2006</v>
      </c>
      <c r="AB102" s="501">
        <v>2007</v>
      </c>
      <c r="AC102" s="501">
        <v>2008</v>
      </c>
      <c r="AD102" s="501">
        <v>2009</v>
      </c>
      <c r="AE102" s="501"/>
      <c r="AF102" s="501"/>
      <c r="AG102" s="501">
        <v>2012</v>
      </c>
      <c r="AH102" s="501"/>
      <c r="AI102" s="501">
        <v>2014</v>
      </c>
      <c r="AJ102" s="482">
        <f t="shared" si="9"/>
        <v>9</v>
      </c>
      <c r="AK102" s="421"/>
      <c r="AL102" s="421"/>
      <c r="AM102" s="421"/>
      <c r="AN102" s="483">
        <f t="shared" si="10"/>
        <v>0</v>
      </c>
      <c r="AO102" s="422">
        <f t="shared" si="11"/>
        <v>0</v>
      </c>
    </row>
    <row r="103" spans="13:41" ht="12.75">
      <c r="M103" s="595" t="s">
        <v>3999</v>
      </c>
      <c r="N103" s="851" t="s">
        <v>666</v>
      </c>
      <c r="O103" s="479" t="s">
        <v>1717</v>
      </c>
      <c r="P103" s="501"/>
      <c r="Q103" s="501"/>
      <c r="R103" s="501"/>
      <c r="S103" s="501"/>
      <c r="T103" s="501"/>
      <c r="U103" s="501"/>
      <c r="V103" s="501"/>
      <c r="W103" s="501"/>
      <c r="X103" s="501"/>
      <c r="Y103" s="501"/>
      <c r="Z103" s="501">
        <v>2005</v>
      </c>
      <c r="AA103" s="501">
        <v>2006</v>
      </c>
      <c r="AB103" s="501">
        <v>2007</v>
      </c>
      <c r="AC103" s="501">
        <v>2008</v>
      </c>
      <c r="AD103" s="501">
        <v>2009</v>
      </c>
      <c r="AE103" s="501">
        <v>2010</v>
      </c>
      <c r="AF103" s="501">
        <v>2011</v>
      </c>
      <c r="AG103" s="501">
        <v>2012</v>
      </c>
      <c r="AH103" s="501"/>
      <c r="AI103" s="501">
        <v>2014</v>
      </c>
      <c r="AJ103" s="482">
        <f t="shared" si="9"/>
        <v>9</v>
      </c>
      <c r="AK103" s="421"/>
      <c r="AL103" s="421"/>
      <c r="AM103" s="421"/>
      <c r="AN103" s="483">
        <f t="shared" si="10"/>
        <v>0</v>
      </c>
      <c r="AO103" s="422">
        <f t="shared" si="11"/>
        <v>0</v>
      </c>
    </row>
    <row r="104" spans="13:41" ht="12.75">
      <c r="M104" s="595" t="s">
        <v>4000</v>
      </c>
      <c r="N104" s="851" t="s">
        <v>2309</v>
      </c>
      <c r="O104" s="479" t="s">
        <v>1334</v>
      </c>
      <c r="P104" s="499"/>
      <c r="Q104" s="499"/>
      <c r="R104" s="499"/>
      <c r="S104" s="499"/>
      <c r="T104" s="499"/>
      <c r="U104" s="499"/>
      <c r="V104" s="499">
        <v>2001</v>
      </c>
      <c r="W104" s="499">
        <v>2002</v>
      </c>
      <c r="X104" s="499">
        <v>2003</v>
      </c>
      <c r="Y104" s="499">
        <v>2004</v>
      </c>
      <c r="Z104" s="499">
        <v>2005</v>
      </c>
      <c r="AA104" s="499">
        <v>2006</v>
      </c>
      <c r="AB104" s="499">
        <v>2007</v>
      </c>
      <c r="AC104" s="499"/>
      <c r="AD104" s="499"/>
      <c r="AE104" s="499"/>
      <c r="AF104" s="499"/>
      <c r="AG104" s="499"/>
      <c r="AH104" s="499"/>
      <c r="AI104" s="499"/>
      <c r="AJ104" s="482">
        <f t="shared" si="9"/>
        <v>7</v>
      </c>
      <c r="AK104" s="421"/>
      <c r="AL104" s="421"/>
      <c r="AM104" s="421"/>
      <c r="AN104" s="483">
        <f t="shared" si="10"/>
        <v>0</v>
      </c>
      <c r="AO104" s="422">
        <f t="shared" si="11"/>
        <v>0</v>
      </c>
    </row>
    <row r="105" spans="13:41" ht="12.75">
      <c r="M105" s="595" t="s">
        <v>4348</v>
      </c>
      <c r="N105" s="851" t="s">
        <v>1422</v>
      </c>
      <c r="O105" s="479" t="s">
        <v>25</v>
      </c>
      <c r="P105" s="501"/>
      <c r="Q105" s="501"/>
      <c r="R105" s="501"/>
      <c r="S105" s="501"/>
      <c r="T105" s="501"/>
      <c r="U105" s="501"/>
      <c r="V105" s="501"/>
      <c r="W105" s="501"/>
      <c r="X105" s="501">
        <v>2003</v>
      </c>
      <c r="Y105" s="501">
        <v>2004</v>
      </c>
      <c r="Z105" s="501">
        <v>2005</v>
      </c>
      <c r="AA105" s="501">
        <v>2006</v>
      </c>
      <c r="AB105" s="501">
        <v>2007</v>
      </c>
      <c r="AC105" s="501">
        <v>2008</v>
      </c>
      <c r="AD105" s="501">
        <v>2009</v>
      </c>
      <c r="AE105" s="501"/>
      <c r="AF105" s="501"/>
      <c r="AG105" s="501"/>
      <c r="AH105" s="501"/>
      <c r="AI105" s="501"/>
      <c r="AJ105" s="482">
        <f t="shared" si="9"/>
        <v>7</v>
      </c>
      <c r="AK105" s="421"/>
      <c r="AL105" s="421"/>
      <c r="AM105" s="421"/>
      <c r="AN105" s="483">
        <f t="shared" si="10"/>
        <v>0</v>
      </c>
      <c r="AO105" s="422">
        <f t="shared" si="11"/>
        <v>0</v>
      </c>
    </row>
    <row r="106" spans="13:41" ht="12.75">
      <c r="M106" s="595" t="s">
        <v>4349</v>
      </c>
      <c r="N106" s="851" t="s">
        <v>978</v>
      </c>
      <c r="O106" s="479" t="s">
        <v>691</v>
      </c>
      <c r="P106" s="501"/>
      <c r="Q106" s="501"/>
      <c r="R106" s="501"/>
      <c r="S106" s="501"/>
      <c r="T106" s="501"/>
      <c r="U106" s="501"/>
      <c r="V106" s="501"/>
      <c r="W106" s="501">
        <v>2002</v>
      </c>
      <c r="X106" s="501">
        <v>2003</v>
      </c>
      <c r="Y106" s="501">
        <v>2004</v>
      </c>
      <c r="Z106" s="501">
        <v>2005</v>
      </c>
      <c r="AA106" s="501">
        <v>2006</v>
      </c>
      <c r="AB106" s="501"/>
      <c r="AC106" s="501">
        <v>2008</v>
      </c>
      <c r="AD106" s="501">
        <v>2009</v>
      </c>
      <c r="AE106" s="501"/>
      <c r="AF106" s="501"/>
      <c r="AG106" s="501"/>
      <c r="AH106" s="501"/>
      <c r="AI106" s="501"/>
      <c r="AJ106" s="482">
        <f t="shared" si="9"/>
        <v>7</v>
      </c>
      <c r="AK106" s="421"/>
      <c r="AL106" s="421"/>
      <c r="AM106" s="421"/>
      <c r="AN106" s="483">
        <f t="shared" si="10"/>
        <v>0</v>
      </c>
      <c r="AO106" s="422">
        <f t="shared" si="11"/>
        <v>0</v>
      </c>
    </row>
    <row r="107" spans="13:41" ht="12.75">
      <c r="M107" s="595" t="s">
        <v>4350</v>
      </c>
      <c r="N107" s="591" t="s">
        <v>707</v>
      </c>
      <c r="O107" s="421" t="s">
        <v>1334</v>
      </c>
      <c r="P107" s="499"/>
      <c r="Q107" s="499"/>
      <c r="R107" s="499"/>
      <c r="S107" s="499"/>
      <c r="T107" s="499"/>
      <c r="U107" s="499"/>
      <c r="V107" s="499">
        <v>2001</v>
      </c>
      <c r="W107" s="499">
        <v>2002</v>
      </c>
      <c r="X107" s="499">
        <v>2003</v>
      </c>
      <c r="Y107" s="499">
        <v>2004</v>
      </c>
      <c r="Z107" s="499">
        <v>2005</v>
      </c>
      <c r="AA107" s="499">
        <v>2006</v>
      </c>
      <c r="AB107" s="499"/>
      <c r="AC107" s="499"/>
      <c r="AD107" s="499"/>
      <c r="AE107" s="499"/>
      <c r="AF107" s="499"/>
      <c r="AG107" s="499"/>
      <c r="AH107" s="499"/>
      <c r="AI107" s="499"/>
      <c r="AJ107" s="482">
        <f t="shared" si="9"/>
        <v>6</v>
      </c>
      <c r="AK107" s="421"/>
      <c r="AL107" s="421"/>
      <c r="AM107" s="421"/>
      <c r="AN107" s="483">
        <f t="shared" si="10"/>
        <v>0</v>
      </c>
      <c r="AO107" s="422">
        <f t="shared" si="11"/>
        <v>0</v>
      </c>
    </row>
    <row r="108" spans="13:41" ht="12.75">
      <c r="M108" s="595" t="s">
        <v>4351</v>
      </c>
      <c r="N108" s="591" t="s">
        <v>707</v>
      </c>
      <c r="O108" s="421" t="s">
        <v>3557</v>
      </c>
      <c r="P108" s="501">
        <v>1995</v>
      </c>
      <c r="Q108" s="501">
        <v>1996</v>
      </c>
      <c r="R108" s="501">
        <v>1997</v>
      </c>
      <c r="S108" s="501">
        <v>1998</v>
      </c>
      <c r="T108" s="501"/>
      <c r="U108" s="501"/>
      <c r="V108" s="501"/>
      <c r="W108" s="501"/>
      <c r="X108" s="501"/>
      <c r="Y108" s="501"/>
      <c r="Z108" s="501"/>
      <c r="AA108" s="501"/>
      <c r="AB108" s="501"/>
      <c r="AC108" s="501"/>
      <c r="AD108" s="501"/>
      <c r="AE108" s="501"/>
      <c r="AF108" s="501">
        <v>2011</v>
      </c>
      <c r="AG108" s="501"/>
      <c r="AH108" s="501"/>
      <c r="AI108" s="501">
        <v>2014</v>
      </c>
      <c r="AJ108" s="482">
        <f t="shared" si="9"/>
        <v>6</v>
      </c>
      <c r="AK108" s="421"/>
      <c r="AL108" s="421"/>
      <c r="AM108" s="421"/>
      <c r="AN108" s="483">
        <f t="shared" si="10"/>
        <v>0</v>
      </c>
      <c r="AO108" s="422">
        <f t="shared" si="11"/>
        <v>0</v>
      </c>
    </row>
    <row r="109" spans="13:41" ht="12.75">
      <c r="M109" s="595" t="s">
        <v>4352</v>
      </c>
      <c r="N109" s="591" t="s">
        <v>1056</v>
      </c>
      <c r="O109" s="421" t="s">
        <v>1057</v>
      </c>
      <c r="P109" s="501"/>
      <c r="Q109" s="501"/>
      <c r="R109" s="501"/>
      <c r="S109" s="501"/>
      <c r="T109" s="501">
        <v>1999</v>
      </c>
      <c r="U109" s="501"/>
      <c r="V109" s="501">
        <v>2001</v>
      </c>
      <c r="W109" s="501"/>
      <c r="X109" s="501">
        <v>2003</v>
      </c>
      <c r="Y109" s="501"/>
      <c r="Z109" s="501"/>
      <c r="AA109" s="501"/>
      <c r="AB109" s="501">
        <v>2007</v>
      </c>
      <c r="AC109" s="501">
        <v>2008</v>
      </c>
      <c r="AD109" s="501"/>
      <c r="AE109" s="501"/>
      <c r="AF109" s="501"/>
      <c r="AG109" s="501"/>
      <c r="AH109" s="501"/>
      <c r="AI109" s="501"/>
      <c r="AJ109" s="482">
        <f t="shared" si="9"/>
        <v>5</v>
      </c>
      <c r="AK109" s="421"/>
      <c r="AL109" s="421"/>
      <c r="AM109" s="421"/>
      <c r="AN109" s="483">
        <f t="shared" si="10"/>
        <v>0</v>
      </c>
      <c r="AO109" s="422">
        <f t="shared" si="11"/>
        <v>0</v>
      </c>
    </row>
    <row r="110" spans="13:41" ht="12.75">
      <c r="M110" s="595" t="s">
        <v>4358</v>
      </c>
      <c r="N110" s="591" t="s">
        <v>1311</v>
      </c>
      <c r="O110" s="421" t="s">
        <v>18</v>
      </c>
      <c r="P110" s="501"/>
      <c r="Q110" s="501"/>
      <c r="R110" s="501"/>
      <c r="S110" s="501"/>
      <c r="T110" s="501"/>
      <c r="U110" s="501"/>
      <c r="V110" s="501"/>
      <c r="W110" s="501"/>
      <c r="X110" s="501">
        <v>2003</v>
      </c>
      <c r="Y110" s="501">
        <v>2004</v>
      </c>
      <c r="Z110" s="501">
        <v>2005</v>
      </c>
      <c r="AA110" s="501">
        <v>2006</v>
      </c>
      <c r="AB110" s="501"/>
      <c r="AC110" s="501">
        <v>2008</v>
      </c>
      <c r="AD110" s="501"/>
      <c r="AE110" s="501"/>
      <c r="AF110" s="501"/>
      <c r="AG110" s="501"/>
      <c r="AH110" s="501"/>
      <c r="AI110" s="501"/>
      <c r="AJ110" s="482">
        <f t="shared" si="9"/>
        <v>5</v>
      </c>
      <c r="AK110" s="421"/>
      <c r="AL110" s="421"/>
      <c r="AM110" s="421"/>
      <c r="AN110" s="483">
        <f t="shared" si="10"/>
        <v>0</v>
      </c>
      <c r="AO110" s="422">
        <f t="shared" si="11"/>
        <v>0</v>
      </c>
    </row>
    <row r="111" spans="13:41" ht="12.75">
      <c r="M111" s="595" t="s">
        <v>4359</v>
      </c>
      <c r="N111" s="591" t="s">
        <v>692</v>
      </c>
      <c r="O111" s="421" t="s">
        <v>1626</v>
      </c>
      <c r="P111" s="499"/>
      <c r="Q111" s="499">
        <v>1996</v>
      </c>
      <c r="R111" s="499"/>
      <c r="S111" s="499"/>
      <c r="T111" s="499"/>
      <c r="U111" s="499"/>
      <c r="V111" s="499">
        <v>2001</v>
      </c>
      <c r="W111" s="499">
        <v>2002</v>
      </c>
      <c r="X111" s="499"/>
      <c r="Y111" s="499"/>
      <c r="Z111" s="499">
        <v>2005</v>
      </c>
      <c r="AA111" s="499"/>
      <c r="AB111" s="499"/>
      <c r="AC111" s="499"/>
      <c r="AD111" s="499"/>
      <c r="AE111" s="499"/>
      <c r="AF111" s="499"/>
      <c r="AG111" s="499"/>
      <c r="AH111" s="499"/>
      <c r="AI111" s="499"/>
      <c r="AJ111" s="482">
        <f t="shared" si="9"/>
        <v>4</v>
      </c>
      <c r="AK111" s="421"/>
      <c r="AL111" s="421"/>
      <c r="AM111" s="421"/>
      <c r="AN111" s="483">
        <f t="shared" si="10"/>
        <v>0</v>
      </c>
      <c r="AO111" s="422">
        <f t="shared" si="11"/>
        <v>0</v>
      </c>
    </row>
    <row r="112" spans="13:41" ht="12.75">
      <c r="M112" s="595" t="s">
        <v>4360</v>
      </c>
      <c r="N112" s="591" t="s">
        <v>682</v>
      </c>
      <c r="O112" s="421" t="s">
        <v>695</v>
      </c>
      <c r="P112" s="501"/>
      <c r="Q112" s="501"/>
      <c r="R112" s="501"/>
      <c r="S112" s="501"/>
      <c r="T112" s="501"/>
      <c r="U112" s="501"/>
      <c r="V112" s="501"/>
      <c r="W112" s="501"/>
      <c r="X112" s="501"/>
      <c r="Y112" s="501"/>
      <c r="Z112" s="501"/>
      <c r="AA112" s="501"/>
      <c r="AB112" s="501"/>
      <c r="AC112" s="501">
        <v>2008</v>
      </c>
      <c r="AD112" s="501">
        <v>2009</v>
      </c>
      <c r="AE112" s="501"/>
      <c r="AF112" s="501">
        <v>2011</v>
      </c>
      <c r="AG112" s="501">
        <v>2012</v>
      </c>
      <c r="AH112" s="501"/>
      <c r="AI112" s="501"/>
      <c r="AJ112" s="482">
        <f t="shared" si="9"/>
        <v>4</v>
      </c>
      <c r="AK112" s="421"/>
      <c r="AL112" s="421"/>
      <c r="AM112" s="421"/>
      <c r="AN112" s="483">
        <f t="shared" si="10"/>
        <v>0</v>
      </c>
      <c r="AO112" s="422">
        <f t="shared" si="11"/>
        <v>0</v>
      </c>
    </row>
    <row r="113" spans="13:41" ht="12.75">
      <c r="M113" s="595" t="s">
        <v>4361</v>
      </c>
      <c r="N113" s="591" t="s">
        <v>3488</v>
      </c>
      <c r="O113" s="421" t="s">
        <v>3489</v>
      </c>
      <c r="P113" s="501"/>
      <c r="Q113" s="501"/>
      <c r="R113" s="501"/>
      <c r="S113" s="501"/>
      <c r="T113" s="501"/>
      <c r="U113" s="501"/>
      <c r="V113" s="501"/>
      <c r="W113" s="501"/>
      <c r="X113" s="501"/>
      <c r="Y113" s="501"/>
      <c r="Z113" s="501"/>
      <c r="AA113" s="501"/>
      <c r="AB113" s="501"/>
      <c r="AC113" s="501"/>
      <c r="AD113" s="501"/>
      <c r="AE113" s="501"/>
      <c r="AF113" s="501">
        <v>2011</v>
      </c>
      <c r="AG113" s="501">
        <v>2012</v>
      </c>
      <c r="AH113" s="501">
        <v>2013</v>
      </c>
      <c r="AI113" s="501">
        <v>2014</v>
      </c>
      <c r="AJ113" s="482">
        <f t="shared" si="9"/>
        <v>4</v>
      </c>
      <c r="AK113" s="421"/>
      <c r="AL113" s="421"/>
      <c r="AM113" s="421"/>
      <c r="AN113" s="483">
        <f t="shared" si="10"/>
        <v>0</v>
      </c>
      <c r="AO113" s="422">
        <f t="shared" si="11"/>
        <v>0</v>
      </c>
    </row>
    <row r="114" spans="13:41" ht="12.75">
      <c r="M114" s="595" t="s">
        <v>4362</v>
      </c>
      <c r="N114" s="591" t="s">
        <v>849</v>
      </c>
      <c r="O114" s="421" t="s">
        <v>799</v>
      </c>
      <c r="P114" s="501"/>
      <c r="Q114" s="501"/>
      <c r="R114" s="501"/>
      <c r="S114" s="501"/>
      <c r="T114" s="501"/>
      <c r="U114" s="501"/>
      <c r="V114" s="501"/>
      <c r="W114" s="501"/>
      <c r="X114" s="501"/>
      <c r="Y114" s="501"/>
      <c r="Z114" s="501"/>
      <c r="AA114" s="501"/>
      <c r="AB114" s="501"/>
      <c r="AC114" s="501"/>
      <c r="AD114" s="501"/>
      <c r="AE114" s="501"/>
      <c r="AF114" s="501"/>
      <c r="AG114" s="501">
        <v>2012</v>
      </c>
      <c r="AH114" s="501">
        <v>2013</v>
      </c>
      <c r="AI114" s="501">
        <v>2014</v>
      </c>
      <c r="AJ114" s="482">
        <f t="shared" si="9"/>
        <v>3</v>
      </c>
      <c r="AK114" s="421"/>
      <c r="AL114" s="421"/>
      <c r="AM114" s="421"/>
      <c r="AN114" s="483">
        <f t="shared" si="10"/>
        <v>0</v>
      </c>
      <c r="AO114" s="422">
        <f t="shared" si="11"/>
        <v>0</v>
      </c>
    </row>
    <row r="115" spans="13:41" ht="12.75">
      <c r="M115" s="595" t="s">
        <v>4363</v>
      </c>
      <c r="N115" s="591" t="s">
        <v>1422</v>
      </c>
      <c r="O115" s="421" t="s">
        <v>2183</v>
      </c>
      <c r="P115" s="501"/>
      <c r="Q115" s="501"/>
      <c r="R115" s="501"/>
      <c r="S115" s="501"/>
      <c r="T115" s="501"/>
      <c r="U115" s="501"/>
      <c r="V115" s="501"/>
      <c r="W115" s="501"/>
      <c r="X115" s="501"/>
      <c r="Y115" s="501"/>
      <c r="Z115" s="501"/>
      <c r="AA115" s="501">
        <v>2006</v>
      </c>
      <c r="AB115" s="501">
        <v>2007</v>
      </c>
      <c r="AC115" s="501"/>
      <c r="AD115" s="501"/>
      <c r="AE115" s="501"/>
      <c r="AF115" s="501"/>
      <c r="AG115" s="501"/>
      <c r="AH115" s="501"/>
      <c r="AI115" s="501">
        <v>2014</v>
      </c>
      <c r="AJ115" s="482">
        <f t="shared" si="9"/>
        <v>3</v>
      </c>
      <c r="AK115" s="421"/>
      <c r="AL115" s="421"/>
      <c r="AM115" s="421"/>
      <c r="AN115" s="483">
        <f t="shared" si="10"/>
        <v>0</v>
      </c>
      <c r="AO115" s="422">
        <f t="shared" si="11"/>
        <v>0</v>
      </c>
    </row>
    <row r="116" spans="13:41" ht="12.75">
      <c r="M116" s="595" t="s">
        <v>4364</v>
      </c>
      <c r="N116" s="591" t="s">
        <v>669</v>
      </c>
      <c r="O116" s="421" t="s">
        <v>3373</v>
      </c>
      <c r="P116" s="501"/>
      <c r="Q116" s="501"/>
      <c r="R116" s="501"/>
      <c r="S116" s="501"/>
      <c r="T116" s="501"/>
      <c r="U116" s="501"/>
      <c r="V116" s="501"/>
      <c r="W116" s="501"/>
      <c r="X116" s="501"/>
      <c r="Y116" s="501"/>
      <c r="Z116" s="501"/>
      <c r="AA116" s="501"/>
      <c r="AB116" s="501"/>
      <c r="AC116" s="501"/>
      <c r="AD116" s="501"/>
      <c r="AE116" s="501">
        <v>2010</v>
      </c>
      <c r="AF116" s="501"/>
      <c r="AG116" s="501">
        <v>2012</v>
      </c>
      <c r="AH116" s="501">
        <v>2013</v>
      </c>
      <c r="AI116" s="501">
        <v>2014</v>
      </c>
      <c r="AJ116" s="482">
        <f t="shared" ref="AJ116:AJ124" si="12">COUNTIF(P116:AI116,"&gt;0")</f>
        <v>4</v>
      </c>
      <c r="AK116" s="421"/>
      <c r="AL116" s="421"/>
      <c r="AM116" s="421"/>
      <c r="AN116" s="483">
        <f t="shared" si="10"/>
        <v>0</v>
      </c>
      <c r="AO116" s="422">
        <f t="shared" si="11"/>
        <v>0</v>
      </c>
    </row>
    <row r="117" spans="13:41" ht="12.75">
      <c r="M117" s="595" t="s">
        <v>4365</v>
      </c>
      <c r="N117" s="591" t="s">
        <v>923</v>
      </c>
      <c r="O117" s="421" t="s">
        <v>1614</v>
      </c>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482">
        <f t="shared" si="12"/>
        <v>0</v>
      </c>
      <c r="AK117" s="421"/>
      <c r="AL117" s="421"/>
      <c r="AM117" s="421"/>
      <c r="AN117" s="483"/>
      <c r="AO117" s="422"/>
    </row>
    <row r="118" spans="13:41" ht="12.75">
      <c r="M118" s="595" t="s">
        <v>4366</v>
      </c>
      <c r="N118" s="591"/>
      <c r="O118" s="42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482">
        <f t="shared" si="12"/>
        <v>0</v>
      </c>
      <c r="AK118" s="421"/>
      <c r="AL118" s="421"/>
      <c r="AM118" s="421"/>
      <c r="AN118" s="483"/>
      <c r="AO118" s="422"/>
    </row>
    <row r="119" spans="13:41" ht="12.75">
      <c r="M119" s="595" t="s">
        <v>4367</v>
      </c>
      <c r="N119" s="591"/>
      <c r="O119" s="42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482">
        <f t="shared" si="12"/>
        <v>0</v>
      </c>
      <c r="AK119" s="421"/>
      <c r="AL119" s="421"/>
      <c r="AM119" s="421"/>
      <c r="AN119" s="483"/>
      <c r="AO119" s="422"/>
    </row>
    <row r="120" spans="13:41" ht="12.75">
      <c r="M120" s="595" t="s">
        <v>4368</v>
      </c>
      <c r="N120" s="591"/>
      <c r="O120" s="42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482">
        <f t="shared" si="12"/>
        <v>0</v>
      </c>
      <c r="AK120" s="421"/>
      <c r="AL120" s="421"/>
      <c r="AM120" s="421"/>
      <c r="AN120" s="483"/>
      <c r="AO120" s="422"/>
    </row>
    <row r="121" spans="13:41" ht="12.75">
      <c r="M121" s="595" t="s">
        <v>4369</v>
      </c>
      <c r="N121" s="591"/>
      <c r="O121" s="42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482">
        <f t="shared" si="12"/>
        <v>0</v>
      </c>
      <c r="AK121" s="421"/>
      <c r="AL121" s="421"/>
      <c r="AM121" s="421"/>
      <c r="AN121" s="483"/>
      <c r="AO121" s="422"/>
    </row>
    <row r="122" spans="13:41" ht="12.75">
      <c r="M122" s="595" t="s">
        <v>4370</v>
      </c>
      <c r="N122" s="591"/>
      <c r="O122" s="42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482">
        <f t="shared" si="12"/>
        <v>0</v>
      </c>
      <c r="AK122" s="421"/>
      <c r="AL122" s="421"/>
      <c r="AM122" s="421"/>
      <c r="AN122" s="483"/>
      <c r="AO122" s="422"/>
    </row>
    <row r="123" spans="13:41" ht="12.75">
      <c r="M123" s="595" t="s">
        <v>4371</v>
      </c>
      <c r="N123" s="591"/>
      <c r="O123" s="42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482">
        <f t="shared" si="12"/>
        <v>0</v>
      </c>
      <c r="AK123" s="421"/>
      <c r="AL123" s="421"/>
      <c r="AM123" s="421"/>
      <c r="AN123" s="483"/>
      <c r="AO123" s="422"/>
    </row>
    <row r="124" spans="13:41" ht="12.75">
      <c r="M124" s="595" t="s">
        <v>4372</v>
      </c>
      <c r="N124" s="591"/>
      <c r="O124" s="42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482">
        <f t="shared" si="12"/>
        <v>0</v>
      </c>
      <c r="AK124" s="421"/>
      <c r="AL124" s="421"/>
      <c r="AM124" s="421"/>
      <c r="AN124" s="421"/>
      <c r="AO124" s="168"/>
    </row>
    <row r="125" spans="13:41" ht="12.75" thickBot="1">
      <c r="M125" s="595"/>
      <c r="N125" s="592"/>
      <c r="O125" s="42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423"/>
      <c r="AK125" s="423"/>
      <c r="AL125" s="423"/>
      <c r="AM125" s="423"/>
      <c r="AN125" s="423"/>
      <c r="AO125" s="142"/>
    </row>
  </sheetData>
  <autoFilter ref="N2:AO2">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sortState ref="N3:AO104">
      <sortCondition descending="1" ref="AN2"/>
    </sortState>
  </autoFilter>
  <sortState ref="N3:AO115">
    <sortCondition descending="1" ref="AN3:AN115"/>
  </sortState>
  <mergeCells count="89">
    <mergeCell ref="AN1:AO1"/>
    <mergeCell ref="E4:F4"/>
    <mergeCell ref="E5:F5"/>
    <mergeCell ref="E6:F6"/>
    <mergeCell ref="I6:J6"/>
    <mergeCell ref="N1:AJ1"/>
    <mergeCell ref="N2:O2"/>
    <mergeCell ref="AK1:AM1"/>
    <mergeCell ref="I4:J4"/>
    <mergeCell ref="P2:AE2"/>
    <mergeCell ref="I3:J3"/>
    <mergeCell ref="G3:H3"/>
    <mergeCell ref="G28:H28"/>
    <mergeCell ref="I28:J28"/>
    <mergeCell ref="E10:F10"/>
    <mergeCell ref="E18:F18"/>
    <mergeCell ref="E19:F19"/>
    <mergeCell ref="E28:F28"/>
    <mergeCell ref="E11:F11"/>
    <mergeCell ref="E12:F12"/>
    <mergeCell ref="G12:H12"/>
    <mergeCell ref="G16:H16"/>
    <mergeCell ref="G11:H11"/>
    <mergeCell ref="G10:H10"/>
    <mergeCell ref="I16:J16"/>
    <mergeCell ref="I10:J10"/>
    <mergeCell ref="I11:J11"/>
    <mergeCell ref="I12:J12"/>
    <mergeCell ref="A1:D2"/>
    <mergeCell ref="E1:L1"/>
    <mergeCell ref="E3:F3"/>
    <mergeCell ref="E2:F2"/>
    <mergeCell ref="G2:H2"/>
    <mergeCell ref="I2:J2"/>
    <mergeCell ref="A3:B26"/>
    <mergeCell ref="I5:J5"/>
    <mergeCell ref="I9:J9"/>
    <mergeCell ref="G4:H4"/>
    <mergeCell ref="G5:H5"/>
    <mergeCell ref="G6:H6"/>
    <mergeCell ref="G9:H9"/>
    <mergeCell ref="I14:J14"/>
    <mergeCell ref="I15:J15"/>
    <mergeCell ref="I19:J19"/>
    <mergeCell ref="I18:J18"/>
    <mergeCell ref="I13:J13"/>
    <mergeCell ref="E27:F27"/>
    <mergeCell ref="I20:J20"/>
    <mergeCell ref="I21:J21"/>
    <mergeCell ref="E25:F25"/>
    <mergeCell ref="I27:J27"/>
    <mergeCell ref="I23:J23"/>
    <mergeCell ref="I22:J22"/>
    <mergeCell ref="G20:H20"/>
    <mergeCell ref="E15:F15"/>
    <mergeCell ref="E16:F16"/>
    <mergeCell ref="E17:F17"/>
    <mergeCell ref="E23:F23"/>
    <mergeCell ref="I17:J17"/>
    <mergeCell ref="G27:H27"/>
    <mergeCell ref="E9:F9"/>
    <mergeCell ref="E26:F26"/>
    <mergeCell ref="G26:H26"/>
    <mergeCell ref="E20:F20"/>
    <mergeCell ref="E13:F13"/>
    <mergeCell ref="E14:F14"/>
    <mergeCell ref="G13:H13"/>
    <mergeCell ref="G18:H18"/>
    <mergeCell ref="G19:H19"/>
    <mergeCell ref="G14:H14"/>
    <mergeCell ref="G15:H15"/>
    <mergeCell ref="G17:H17"/>
    <mergeCell ref="I26:J26"/>
    <mergeCell ref="E24:F24"/>
    <mergeCell ref="E21:F21"/>
    <mergeCell ref="E22:F22"/>
    <mergeCell ref="G25:H25"/>
    <mergeCell ref="I25:J25"/>
    <mergeCell ref="G24:H24"/>
    <mergeCell ref="I24:J24"/>
    <mergeCell ref="G21:H21"/>
    <mergeCell ref="G22:H22"/>
    <mergeCell ref="G23:H23"/>
    <mergeCell ref="E7:F7"/>
    <mergeCell ref="G7:H7"/>
    <mergeCell ref="I7:J7"/>
    <mergeCell ref="E8:F8"/>
    <mergeCell ref="G8:H8"/>
    <mergeCell ref="I8:J8"/>
  </mergeCells>
  <phoneticPr fontId="0" type="noConversion"/>
  <conditionalFormatting sqref="AK3:AM123">
    <cfRule type="expression" dxfId="33" priority="9" stopIfTrue="1">
      <formula>$AO3&gt;1.9999</formula>
    </cfRule>
  </conditionalFormatting>
  <printOptions horizontalCentered="1" verticalCentered="1"/>
  <pageMargins left="0" right="0" top="0" bottom="0" header="0" footer="0"/>
  <pageSetup paperSize="9" orientation="landscape" horizontalDpi="360" verticalDpi="360" r:id="rId1"/>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zoomScale="80" zoomScaleNormal="80" workbookViewId="0">
      <selection activeCell="V7" sqref="V7"/>
    </sheetView>
  </sheetViews>
  <sheetFormatPr defaultRowHeight="25.5"/>
  <cols>
    <col min="1" max="1" width="6.42578125" style="126" bestFit="1" customWidth="1"/>
    <col min="2" max="2" width="10.140625" style="126" bestFit="1" customWidth="1"/>
    <col min="3" max="3" width="14.7109375" style="126" customWidth="1"/>
    <col min="4" max="4" width="8" style="126" bestFit="1" customWidth="1"/>
    <col min="5" max="5" width="6.85546875" style="126" bestFit="1" customWidth="1"/>
    <col min="6" max="6" width="12.28515625" style="126" bestFit="1" customWidth="1"/>
    <col min="7" max="7" width="6.85546875" style="604" bestFit="1" customWidth="1"/>
    <col min="8" max="8" width="11.5703125" style="126" customWidth="1"/>
    <col min="9" max="9" width="1.7109375" style="1" customWidth="1"/>
    <col min="10" max="10" width="6.42578125" style="1" customWidth="1"/>
    <col min="11" max="11" width="7.7109375" style="1" customWidth="1"/>
    <col min="12" max="12" width="8" style="1" customWidth="1"/>
    <col min="13" max="13" width="7.7109375" style="1" customWidth="1"/>
    <col min="14" max="14" width="5.7109375" style="1" customWidth="1"/>
    <col min="15" max="15" width="1.5703125" style="1" customWidth="1"/>
    <col min="16" max="16" width="7.28515625" style="1" customWidth="1"/>
    <col min="17" max="17" width="7.140625" style="1" customWidth="1"/>
    <col min="18" max="18" width="7" style="1" customWidth="1"/>
    <col min="19" max="19" width="7.7109375" style="1" customWidth="1"/>
    <col min="20" max="20" width="5.7109375" style="1" customWidth="1"/>
    <col min="21" max="21" width="1.7109375" style="1" customWidth="1"/>
    <col min="22" max="22" width="7.42578125" style="1" customWidth="1"/>
    <col min="23" max="23" width="7.7109375" style="1" customWidth="1"/>
    <col min="24" max="24" width="7" style="1" customWidth="1"/>
    <col min="25" max="25" width="7.7109375" style="1" customWidth="1"/>
    <col min="26" max="26" width="5.7109375" style="1" customWidth="1"/>
    <col min="27" max="16384" width="9.140625" style="1"/>
  </cols>
  <sheetData>
    <row r="1" spans="1:26" ht="9" customHeight="1" thickBot="1"/>
    <row r="2" spans="1:26" ht="25.5" customHeight="1">
      <c r="A2" s="1024" t="s">
        <v>3606</v>
      </c>
      <c r="B2" s="1025"/>
      <c r="C2" s="1025"/>
      <c r="D2" s="1025"/>
      <c r="E2" s="1025"/>
      <c r="F2" s="1025"/>
      <c r="G2" s="1025"/>
      <c r="H2" s="1026"/>
      <c r="J2" s="1016" t="s">
        <v>3789</v>
      </c>
      <c r="K2" s="1017"/>
      <c r="L2" s="1018"/>
      <c r="M2" s="1017"/>
      <c r="N2" s="1019"/>
      <c r="P2" s="1016" t="s">
        <v>631</v>
      </c>
      <c r="Q2" s="1017"/>
      <c r="R2" s="1018"/>
      <c r="S2" s="1017"/>
      <c r="T2" s="1019"/>
      <c r="V2" s="1016" t="s">
        <v>3795</v>
      </c>
      <c r="W2" s="1017"/>
      <c r="X2" s="1018"/>
      <c r="Y2" s="1017"/>
      <c r="Z2" s="1019"/>
    </row>
    <row r="3" spans="1:26" ht="31.5" customHeight="1">
      <c r="A3" s="608" t="s">
        <v>1451</v>
      </c>
      <c r="B3" s="609" t="s">
        <v>3598</v>
      </c>
      <c r="C3" s="609" t="s">
        <v>3601</v>
      </c>
      <c r="D3" s="609" t="s">
        <v>3793</v>
      </c>
      <c r="E3" s="609" t="s">
        <v>3794</v>
      </c>
      <c r="F3" s="609" t="s">
        <v>3600</v>
      </c>
      <c r="G3" s="609" t="s">
        <v>3599</v>
      </c>
      <c r="H3" s="610" t="s">
        <v>3605</v>
      </c>
      <c r="J3" s="648" t="s">
        <v>1451</v>
      </c>
      <c r="K3" s="1020" t="s">
        <v>3601</v>
      </c>
      <c r="L3" s="1021"/>
      <c r="M3" s="1022" t="s">
        <v>3792</v>
      </c>
      <c r="N3" s="1023"/>
      <c r="P3" s="648" t="s">
        <v>1451</v>
      </c>
      <c r="Q3" s="1020" t="s">
        <v>3601</v>
      </c>
      <c r="R3" s="1021"/>
      <c r="S3" s="1022" t="s">
        <v>3792</v>
      </c>
      <c r="T3" s="1023"/>
      <c r="V3" s="648" t="s">
        <v>1451</v>
      </c>
      <c r="W3" s="1020" t="s">
        <v>3601</v>
      </c>
      <c r="X3" s="1021"/>
      <c r="Y3" s="1022" t="s">
        <v>3792</v>
      </c>
      <c r="Z3" s="1023"/>
    </row>
    <row r="4" spans="1:26" ht="22.5" customHeight="1">
      <c r="A4" s="614">
        <v>1995</v>
      </c>
      <c r="B4" s="620">
        <v>34811</v>
      </c>
      <c r="C4" s="611">
        <v>92</v>
      </c>
      <c r="D4" s="611">
        <v>13</v>
      </c>
      <c r="E4" s="611">
        <v>36</v>
      </c>
      <c r="F4" s="611"/>
      <c r="G4" s="607" t="s">
        <v>3602</v>
      </c>
      <c r="H4" s="617">
        <v>25</v>
      </c>
      <c r="J4" s="647">
        <v>2001</v>
      </c>
      <c r="K4" s="649">
        <v>46</v>
      </c>
      <c r="L4" s="652">
        <f t="shared" ref="L4:L15" si="0">K4/C10</f>
        <v>0.20535714285714285</v>
      </c>
      <c r="M4" s="387">
        <v>18</v>
      </c>
      <c r="N4" s="655">
        <f t="shared" ref="N4:N14" si="1">M4/K4</f>
        <v>0.39130434782608697</v>
      </c>
      <c r="P4" s="647">
        <v>2001</v>
      </c>
      <c r="Q4" s="649">
        <v>35</v>
      </c>
      <c r="R4" s="652">
        <f t="shared" ref="R4:R15" si="2">Q4/C10</f>
        <v>0.15625</v>
      </c>
      <c r="S4" s="387">
        <v>6</v>
      </c>
      <c r="T4" s="655">
        <f t="shared" ref="T4:T14" si="3">S4/Q4</f>
        <v>0.17142857142857143</v>
      </c>
      <c r="V4" s="647">
        <v>2001</v>
      </c>
      <c r="W4" s="649">
        <v>61</v>
      </c>
      <c r="X4" s="652">
        <f>W4/C10</f>
        <v>0.27232142857142855</v>
      </c>
      <c r="Y4" s="387">
        <v>6</v>
      </c>
      <c r="Z4" s="655">
        <f t="shared" ref="Z4:Z14" si="4">Y4/W4</f>
        <v>9.8360655737704916E-2</v>
      </c>
    </row>
    <row r="5" spans="1:26" ht="22.5" customHeight="1">
      <c r="A5" s="615">
        <v>1996</v>
      </c>
      <c r="B5" s="867">
        <v>41012</v>
      </c>
      <c r="C5" s="612">
        <v>86</v>
      </c>
      <c r="D5" s="612">
        <v>14</v>
      </c>
      <c r="E5" s="612">
        <v>38</v>
      </c>
      <c r="F5" s="612"/>
      <c r="G5" s="606" t="s">
        <v>3603</v>
      </c>
      <c r="H5" s="618">
        <v>3</v>
      </c>
      <c r="J5" s="644">
        <v>2002</v>
      </c>
      <c r="K5" s="650">
        <v>63</v>
      </c>
      <c r="L5" s="653">
        <f t="shared" si="0"/>
        <v>0.28899082568807338</v>
      </c>
      <c r="M5" s="164">
        <v>22</v>
      </c>
      <c r="N5" s="656">
        <f t="shared" si="1"/>
        <v>0.34920634920634919</v>
      </c>
      <c r="P5" s="644">
        <v>2002</v>
      </c>
      <c r="Q5" s="650">
        <v>45</v>
      </c>
      <c r="R5" s="653">
        <f t="shared" si="2"/>
        <v>0.20642201834862386</v>
      </c>
      <c r="S5" s="164">
        <v>7</v>
      </c>
      <c r="T5" s="656">
        <f t="shared" si="3"/>
        <v>0.15555555555555556</v>
      </c>
      <c r="V5" s="644">
        <v>2002</v>
      </c>
      <c r="W5" s="650"/>
      <c r="X5" s="653">
        <f t="shared" ref="X5:X16" si="5">W5/C11</f>
        <v>0</v>
      </c>
      <c r="Y5" s="164"/>
      <c r="Z5" s="656"/>
    </row>
    <row r="6" spans="1:26" ht="22.5" customHeight="1">
      <c r="A6" s="615">
        <v>1997</v>
      </c>
      <c r="B6" s="867">
        <v>41004</v>
      </c>
      <c r="C6" s="612">
        <v>161</v>
      </c>
      <c r="D6" s="612">
        <v>15</v>
      </c>
      <c r="E6" s="612">
        <v>42</v>
      </c>
      <c r="F6" s="612"/>
      <c r="G6" s="606" t="s">
        <v>3603</v>
      </c>
      <c r="H6" s="618">
        <v>3</v>
      </c>
      <c r="J6" s="644">
        <v>2003</v>
      </c>
      <c r="K6" s="650">
        <v>71</v>
      </c>
      <c r="L6" s="653">
        <f t="shared" si="0"/>
        <v>0.27099236641221375</v>
      </c>
      <c r="M6" s="164">
        <v>26</v>
      </c>
      <c r="N6" s="656">
        <f t="shared" si="1"/>
        <v>0.36619718309859156</v>
      </c>
      <c r="P6" s="644">
        <v>2003</v>
      </c>
      <c r="Q6" s="650">
        <v>49</v>
      </c>
      <c r="R6" s="653">
        <f t="shared" si="2"/>
        <v>0.18702290076335878</v>
      </c>
      <c r="S6" s="164">
        <v>4</v>
      </c>
      <c r="T6" s="656">
        <f t="shared" si="3"/>
        <v>8.1632653061224483E-2</v>
      </c>
      <c r="V6" s="644">
        <v>2003</v>
      </c>
      <c r="W6" s="650">
        <v>56</v>
      </c>
      <c r="X6" s="653">
        <f t="shared" si="5"/>
        <v>0.21374045801526717</v>
      </c>
      <c r="Y6" s="164">
        <v>3</v>
      </c>
      <c r="Z6" s="656">
        <f t="shared" si="4"/>
        <v>5.3571428571428568E-2</v>
      </c>
    </row>
    <row r="7" spans="1:26" ht="22.5" customHeight="1">
      <c r="A7" s="615">
        <v>1998</v>
      </c>
      <c r="B7" s="867">
        <v>41017</v>
      </c>
      <c r="C7" s="612">
        <v>262</v>
      </c>
      <c r="D7" s="612">
        <v>17</v>
      </c>
      <c r="E7" s="612">
        <v>49</v>
      </c>
      <c r="F7" s="612">
        <v>1</v>
      </c>
      <c r="G7" s="605" t="s">
        <v>3604</v>
      </c>
      <c r="H7" s="618">
        <v>10</v>
      </c>
      <c r="J7" s="644">
        <v>2004</v>
      </c>
      <c r="K7" s="650">
        <v>74</v>
      </c>
      <c r="L7" s="653">
        <f t="shared" si="0"/>
        <v>0.28030303030303028</v>
      </c>
      <c r="M7" s="164">
        <v>30</v>
      </c>
      <c r="N7" s="656">
        <f t="shared" si="1"/>
        <v>0.40540540540540543</v>
      </c>
      <c r="P7" s="644">
        <v>2004</v>
      </c>
      <c r="Q7" s="650">
        <v>47</v>
      </c>
      <c r="R7" s="653">
        <f t="shared" si="2"/>
        <v>0.17803030303030304</v>
      </c>
      <c r="S7" s="164">
        <v>4</v>
      </c>
      <c r="T7" s="656">
        <f t="shared" si="3"/>
        <v>8.5106382978723402E-2</v>
      </c>
      <c r="V7" s="644">
        <v>2004</v>
      </c>
      <c r="W7" s="650">
        <v>52</v>
      </c>
      <c r="X7" s="653">
        <f t="shared" si="5"/>
        <v>0.19696969696969696</v>
      </c>
      <c r="Y7" s="164">
        <v>1</v>
      </c>
      <c r="Z7" s="656">
        <f t="shared" si="4"/>
        <v>1.9230769230769232E-2</v>
      </c>
    </row>
    <row r="8" spans="1:26" ht="22.5" customHeight="1">
      <c r="A8" s="615">
        <v>1999</v>
      </c>
      <c r="B8" s="867">
        <v>41009</v>
      </c>
      <c r="C8" s="612">
        <v>247</v>
      </c>
      <c r="D8" s="612">
        <v>17</v>
      </c>
      <c r="E8" s="612">
        <v>49</v>
      </c>
      <c r="F8" s="612"/>
      <c r="G8" s="605" t="s">
        <v>3602</v>
      </c>
      <c r="H8" s="618">
        <v>10</v>
      </c>
      <c r="J8" s="644">
        <v>2005</v>
      </c>
      <c r="K8" s="650">
        <v>61</v>
      </c>
      <c r="L8" s="653">
        <f t="shared" si="0"/>
        <v>0.25311203319502074</v>
      </c>
      <c r="M8" s="164">
        <v>24</v>
      </c>
      <c r="N8" s="656">
        <f t="shared" si="1"/>
        <v>0.39344262295081966</v>
      </c>
      <c r="P8" s="644">
        <v>2005</v>
      </c>
      <c r="Q8" s="650">
        <v>54</v>
      </c>
      <c r="R8" s="653">
        <f t="shared" si="2"/>
        <v>0.22406639004149378</v>
      </c>
      <c r="S8" s="164">
        <v>6</v>
      </c>
      <c r="T8" s="656">
        <f t="shared" si="3"/>
        <v>0.1111111111111111</v>
      </c>
      <c r="V8" s="644">
        <v>2005</v>
      </c>
      <c r="W8" s="650">
        <v>55</v>
      </c>
      <c r="X8" s="653">
        <f t="shared" si="5"/>
        <v>0.22821576763485477</v>
      </c>
      <c r="Y8" s="164">
        <v>3</v>
      </c>
      <c r="Z8" s="656">
        <f t="shared" si="4"/>
        <v>5.4545454545454543E-2</v>
      </c>
    </row>
    <row r="9" spans="1:26" ht="22.5" customHeight="1">
      <c r="A9" s="615">
        <v>2000</v>
      </c>
      <c r="B9" s="867">
        <v>41028</v>
      </c>
      <c r="C9" s="612">
        <v>287</v>
      </c>
      <c r="D9" s="612">
        <v>20</v>
      </c>
      <c r="E9" s="612">
        <v>60</v>
      </c>
      <c r="F9" s="612">
        <v>3</v>
      </c>
      <c r="G9" s="605" t="s">
        <v>3602</v>
      </c>
      <c r="H9" s="618">
        <v>25</v>
      </c>
      <c r="J9" s="644">
        <v>2006</v>
      </c>
      <c r="K9" s="650">
        <v>60</v>
      </c>
      <c r="L9" s="653">
        <f t="shared" si="0"/>
        <v>0.27522935779816515</v>
      </c>
      <c r="M9" s="164">
        <v>21</v>
      </c>
      <c r="N9" s="656">
        <f t="shared" si="1"/>
        <v>0.35</v>
      </c>
      <c r="P9" s="644">
        <v>2006</v>
      </c>
      <c r="Q9" s="650">
        <v>51</v>
      </c>
      <c r="R9" s="653">
        <f t="shared" si="2"/>
        <v>0.23394495412844038</v>
      </c>
      <c r="S9" s="164">
        <v>6</v>
      </c>
      <c r="T9" s="656">
        <f t="shared" si="3"/>
        <v>0.11764705882352941</v>
      </c>
      <c r="V9" s="644">
        <v>2006</v>
      </c>
      <c r="W9" s="650">
        <v>31</v>
      </c>
      <c r="X9" s="653">
        <f t="shared" si="5"/>
        <v>0.14220183486238533</v>
      </c>
      <c r="Y9" s="164">
        <v>2</v>
      </c>
      <c r="Z9" s="656">
        <f t="shared" si="4"/>
        <v>6.4516129032258063E-2</v>
      </c>
    </row>
    <row r="10" spans="1:26" ht="22.5" customHeight="1">
      <c r="A10" s="615">
        <v>2001</v>
      </c>
      <c r="B10" s="867">
        <v>41020</v>
      </c>
      <c r="C10" s="612">
        <v>224</v>
      </c>
      <c r="D10" s="612">
        <v>20</v>
      </c>
      <c r="E10" s="612">
        <v>54</v>
      </c>
      <c r="F10" s="612"/>
      <c r="G10" s="605" t="s">
        <v>779</v>
      </c>
      <c r="H10" s="618">
        <v>7</v>
      </c>
      <c r="J10" s="644">
        <v>2007</v>
      </c>
      <c r="K10" s="650">
        <v>64</v>
      </c>
      <c r="L10" s="653">
        <f t="shared" si="0"/>
        <v>0.24902723735408561</v>
      </c>
      <c r="M10" s="164">
        <v>23</v>
      </c>
      <c r="N10" s="656">
        <f t="shared" si="1"/>
        <v>0.359375</v>
      </c>
      <c r="P10" s="644">
        <v>2007</v>
      </c>
      <c r="Q10" s="650">
        <v>54</v>
      </c>
      <c r="R10" s="653">
        <f t="shared" si="2"/>
        <v>0.21011673151750973</v>
      </c>
      <c r="S10" s="164">
        <v>2</v>
      </c>
      <c r="T10" s="656">
        <f t="shared" si="3"/>
        <v>3.7037037037037035E-2</v>
      </c>
      <c r="V10" s="644">
        <v>2007</v>
      </c>
      <c r="W10" s="650">
        <v>57</v>
      </c>
      <c r="X10" s="653">
        <f t="shared" si="5"/>
        <v>0.22178988326848248</v>
      </c>
      <c r="Y10" s="164">
        <v>4</v>
      </c>
      <c r="Z10" s="656">
        <f t="shared" si="4"/>
        <v>7.0175438596491224E-2</v>
      </c>
    </row>
    <row r="11" spans="1:26" ht="22.5" customHeight="1">
      <c r="A11" s="615">
        <v>2002</v>
      </c>
      <c r="B11" s="867">
        <v>41005</v>
      </c>
      <c r="C11" s="612">
        <v>218</v>
      </c>
      <c r="D11" s="612">
        <v>21</v>
      </c>
      <c r="E11" s="612">
        <v>59</v>
      </c>
      <c r="F11" s="612"/>
      <c r="G11" s="606" t="s">
        <v>3603</v>
      </c>
      <c r="H11" s="618">
        <v>2</v>
      </c>
      <c r="J11" s="644">
        <v>2008</v>
      </c>
      <c r="K11" s="650">
        <v>77</v>
      </c>
      <c r="L11" s="653">
        <f t="shared" si="0"/>
        <v>0.31300813008130079</v>
      </c>
      <c r="M11" s="164">
        <v>17</v>
      </c>
      <c r="N11" s="656">
        <f t="shared" si="1"/>
        <v>0.22077922077922077</v>
      </c>
      <c r="P11" s="644">
        <v>2008</v>
      </c>
      <c r="Q11" s="650">
        <v>42</v>
      </c>
      <c r="R11" s="653">
        <f t="shared" si="2"/>
        <v>0.17073170731707318</v>
      </c>
      <c r="S11" s="164">
        <v>5</v>
      </c>
      <c r="T11" s="656">
        <f t="shared" si="3"/>
        <v>0.11904761904761904</v>
      </c>
      <c r="V11" s="644">
        <v>2008</v>
      </c>
      <c r="W11" s="650">
        <v>39</v>
      </c>
      <c r="X11" s="653">
        <f t="shared" si="5"/>
        <v>0.15853658536585366</v>
      </c>
      <c r="Y11" s="164">
        <v>4</v>
      </c>
      <c r="Z11" s="656">
        <f t="shared" si="4"/>
        <v>0.10256410256410256</v>
      </c>
    </row>
    <row r="12" spans="1:26" ht="22.5" customHeight="1">
      <c r="A12" s="615">
        <v>2003</v>
      </c>
      <c r="B12" s="867">
        <v>41025</v>
      </c>
      <c r="C12" s="612">
        <v>262</v>
      </c>
      <c r="D12" s="612">
        <v>21</v>
      </c>
      <c r="E12" s="612">
        <v>59</v>
      </c>
      <c r="F12" s="612">
        <v>2</v>
      </c>
      <c r="G12" s="605" t="s">
        <v>3602</v>
      </c>
      <c r="H12" s="618">
        <v>20</v>
      </c>
      <c r="J12" s="644">
        <v>2009</v>
      </c>
      <c r="K12" s="650">
        <v>63</v>
      </c>
      <c r="L12" s="653">
        <f t="shared" si="0"/>
        <v>0.25609756097560976</v>
      </c>
      <c r="M12" s="164">
        <v>27</v>
      </c>
      <c r="N12" s="656">
        <f t="shared" si="1"/>
        <v>0.42857142857142855</v>
      </c>
      <c r="P12" s="644">
        <v>2009</v>
      </c>
      <c r="Q12" s="650">
        <v>70</v>
      </c>
      <c r="R12" s="653">
        <f t="shared" si="2"/>
        <v>0.28455284552845528</v>
      </c>
      <c r="S12" s="164">
        <v>7</v>
      </c>
      <c r="T12" s="656">
        <f t="shared" si="3"/>
        <v>0.1</v>
      </c>
      <c r="V12" s="644">
        <v>2009</v>
      </c>
      <c r="W12" s="650">
        <v>9</v>
      </c>
      <c r="X12" s="653">
        <f t="shared" si="5"/>
        <v>3.6585365853658534E-2</v>
      </c>
      <c r="Y12" s="164">
        <v>1</v>
      </c>
      <c r="Z12" s="656">
        <f t="shared" si="4"/>
        <v>0.1111111111111111</v>
      </c>
    </row>
    <row r="13" spans="1:26" ht="22.5" customHeight="1">
      <c r="A13" s="615">
        <v>2004</v>
      </c>
      <c r="B13" s="867">
        <v>41016</v>
      </c>
      <c r="C13" s="612">
        <v>264</v>
      </c>
      <c r="D13" s="612">
        <v>22</v>
      </c>
      <c r="E13" s="612">
        <v>61</v>
      </c>
      <c r="F13" s="612">
        <v>3</v>
      </c>
      <c r="G13" s="605" t="s">
        <v>3604</v>
      </c>
      <c r="H13" s="618">
        <v>10</v>
      </c>
      <c r="J13" s="644">
        <v>2010</v>
      </c>
      <c r="K13" s="650">
        <v>62</v>
      </c>
      <c r="L13" s="653">
        <f t="shared" si="0"/>
        <v>0.23308270676691728</v>
      </c>
      <c r="M13" s="164">
        <v>23</v>
      </c>
      <c r="N13" s="656">
        <f t="shared" si="1"/>
        <v>0.37096774193548387</v>
      </c>
      <c r="P13" s="644">
        <v>2010</v>
      </c>
      <c r="Q13" s="650">
        <v>39</v>
      </c>
      <c r="R13" s="653">
        <f t="shared" si="2"/>
        <v>0.14661654135338345</v>
      </c>
      <c r="S13" s="164">
        <v>4</v>
      </c>
      <c r="T13" s="656">
        <f t="shared" si="3"/>
        <v>0.10256410256410256</v>
      </c>
      <c r="V13" s="644">
        <v>2010</v>
      </c>
      <c r="W13" s="650">
        <v>32</v>
      </c>
      <c r="X13" s="653">
        <f t="shared" si="5"/>
        <v>0.12030075187969924</v>
      </c>
      <c r="Y13" s="164">
        <v>5</v>
      </c>
      <c r="Z13" s="656">
        <f t="shared" si="4"/>
        <v>0.15625</v>
      </c>
    </row>
    <row r="14" spans="1:26" ht="22.5" customHeight="1">
      <c r="A14" s="615">
        <v>2005</v>
      </c>
      <c r="B14" s="867">
        <v>41001</v>
      </c>
      <c r="C14" s="612">
        <v>241</v>
      </c>
      <c r="D14" s="612">
        <v>21</v>
      </c>
      <c r="E14" s="612">
        <v>61</v>
      </c>
      <c r="F14" s="612"/>
      <c r="G14" s="605" t="s">
        <v>3602</v>
      </c>
      <c r="H14" s="618">
        <v>13</v>
      </c>
      <c r="J14" s="644">
        <v>2011</v>
      </c>
      <c r="K14" s="650">
        <v>59</v>
      </c>
      <c r="L14" s="653">
        <f t="shared" si="0"/>
        <v>0.23790322580645162</v>
      </c>
      <c r="M14" s="164">
        <v>19</v>
      </c>
      <c r="N14" s="656">
        <f t="shared" si="1"/>
        <v>0.32203389830508472</v>
      </c>
      <c r="P14" s="644">
        <v>2011</v>
      </c>
      <c r="Q14" s="650">
        <v>63</v>
      </c>
      <c r="R14" s="653">
        <f t="shared" si="2"/>
        <v>0.25403225806451613</v>
      </c>
      <c r="S14" s="164">
        <v>5</v>
      </c>
      <c r="T14" s="656">
        <f t="shared" si="3"/>
        <v>7.9365079365079361E-2</v>
      </c>
      <c r="V14" s="644">
        <v>2011</v>
      </c>
      <c r="W14" s="650">
        <v>37</v>
      </c>
      <c r="X14" s="653">
        <f t="shared" si="5"/>
        <v>0.14919354838709678</v>
      </c>
      <c r="Y14" s="164">
        <v>8</v>
      </c>
      <c r="Z14" s="656">
        <f t="shared" si="4"/>
        <v>0.21621621621621623</v>
      </c>
    </row>
    <row r="15" spans="1:26" ht="22.5" customHeight="1">
      <c r="A15" s="615">
        <v>2006</v>
      </c>
      <c r="B15" s="867">
        <v>41020</v>
      </c>
      <c r="C15" s="612">
        <v>218</v>
      </c>
      <c r="D15" s="612">
        <v>20</v>
      </c>
      <c r="E15" s="612">
        <v>58</v>
      </c>
      <c r="F15" s="612">
        <v>1</v>
      </c>
      <c r="G15" s="605" t="s">
        <v>3602</v>
      </c>
      <c r="H15" s="618">
        <v>19</v>
      </c>
      <c r="J15" s="644">
        <v>2012</v>
      </c>
      <c r="K15" s="650">
        <v>43</v>
      </c>
      <c r="L15" s="653">
        <f t="shared" si="0"/>
        <v>0.16104868913857678</v>
      </c>
      <c r="M15" s="164">
        <v>12</v>
      </c>
      <c r="N15" s="656">
        <f>M15/K15</f>
        <v>0.27906976744186046</v>
      </c>
      <c r="P15" s="644">
        <v>2012</v>
      </c>
      <c r="Q15" s="650">
        <v>51</v>
      </c>
      <c r="R15" s="653">
        <f t="shared" si="2"/>
        <v>0.19101123595505617</v>
      </c>
      <c r="S15" s="164">
        <v>8</v>
      </c>
      <c r="T15" s="656">
        <f>S15/Q15</f>
        <v>0.15686274509803921</v>
      </c>
      <c r="V15" s="644">
        <v>2012</v>
      </c>
      <c r="W15" s="650">
        <v>47</v>
      </c>
      <c r="X15" s="653">
        <f t="shared" si="5"/>
        <v>0.17602996254681649</v>
      </c>
      <c r="Y15" s="164">
        <v>5</v>
      </c>
      <c r="Z15" s="656">
        <f>Y15/W15</f>
        <v>0.10638297872340426</v>
      </c>
    </row>
    <row r="16" spans="1:26" ht="22.5" customHeight="1">
      <c r="A16" s="615">
        <v>2007</v>
      </c>
      <c r="B16" s="867">
        <v>41013</v>
      </c>
      <c r="C16" s="612">
        <v>257</v>
      </c>
      <c r="D16" s="612">
        <v>21</v>
      </c>
      <c r="E16" s="612">
        <v>59</v>
      </c>
      <c r="F16" s="612">
        <v>3</v>
      </c>
      <c r="G16" s="605" t="s">
        <v>3602</v>
      </c>
      <c r="H16" s="618">
        <v>20</v>
      </c>
      <c r="J16" s="644">
        <v>2013</v>
      </c>
      <c r="K16" s="650">
        <v>67</v>
      </c>
      <c r="L16" s="653">
        <f t="shared" ref="L16" si="6">K16/C22</f>
        <v>0.24187725631768953</v>
      </c>
      <c r="M16" s="164">
        <v>18</v>
      </c>
      <c r="N16" s="656">
        <f>M16/K16</f>
        <v>0.26865671641791045</v>
      </c>
      <c r="P16" s="644">
        <v>2013</v>
      </c>
      <c r="Q16" s="650">
        <v>32</v>
      </c>
      <c r="R16" s="653">
        <f t="shared" ref="R16" si="7">Q16/C22</f>
        <v>0.11552346570397112</v>
      </c>
      <c r="S16" s="164">
        <v>6</v>
      </c>
      <c r="T16" s="656">
        <f>S16/Q16</f>
        <v>0.1875</v>
      </c>
      <c r="V16" s="644">
        <v>2013</v>
      </c>
      <c r="W16" s="650">
        <v>38</v>
      </c>
      <c r="X16" s="653">
        <f t="shared" si="5"/>
        <v>0.13718411552346571</v>
      </c>
      <c r="Y16" s="164">
        <v>2</v>
      </c>
      <c r="Z16" s="656">
        <f>Y16/W16</f>
        <v>5.2631578947368418E-2</v>
      </c>
    </row>
    <row r="17" spans="1:26" ht="22.5" customHeight="1" thickBot="1">
      <c r="A17" s="615">
        <v>2008</v>
      </c>
      <c r="B17" s="867">
        <v>40997</v>
      </c>
      <c r="C17" s="612">
        <v>246</v>
      </c>
      <c r="D17" s="612">
        <v>22</v>
      </c>
      <c r="E17" s="612">
        <v>66</v>
      </c>
      <c r="F17" s="612"/>
      <c r="G17" s="605" t="s">
        <v>779</v>
      </c>
      <c r="H17" s="618">
        <v>8</v>
      </c>
      <c r="J17" s="645">
        <v>2014</v>
      </c>
      <c r="K17" s="651">
        <v>105</v>
      </c>
      <c r="L17" s="654">
        <f t="shared" ref="L17" si="8">K17/C23</f>
        <v>0.23809523809523808</v>
      </c>
      <c r="M17" s="139">
        <v>23</v>
      </c>
      <c r="N17" s="657">
        <f>M17/K17</f>
        <v>0.21904761904761905</v>
      </c>
      <c r="P17" s="645">
        <v>2014</v>
      </c>
      <c r="Q17" s="651">
        <v>63</v>
      </c>
      <c r="R17" s="654">
        <f t="shared" ref="R17" si="9">Q17/C23</f>
        <v>0.14285714285714285</v>
      </c>
      <c r="S17" s="139">
        <v>6</v>
      </c>
      <c r="T17" s="657">
        <f>S17/Q17</f>
        <v>9.5238095238095233E-2</v>
      </c>
      <c r="V17" s="645">
        <v>2014</v>
      </c>
      <c r="W17" s="651">
        <v>52</v>
      </c>
      <c r="X17" s="654">
        <f t="shared" ref="X17" si="10">W17/C23</f>
        <v>0.11791383219954649</v>
      </c>
      <c r="Y17" s="139">
        <v>5</v>
      </c>
      <c r="Z17" s="657">
        <f>Y17/W17</f>
        <v>9.6153846153846159E-2</v>
      </c>
    </row>
    <row r="18" spans="1:26" ht="22.5" customHeight="1">
      <c r="A18" s="615">
        <v>2009</v>
      </c>
      <c r="B18" s="867">
        <v>41017</v>
      </c>
      <c r="C18" s="612">
        <v>246</v>
      </c>
      <c r="D18" s="612">
        <v>22</v>
      </c>
      <c r="E18" s="612">
        <v>62</v>
      </c>
      <c r="F18" s="612"/>
      <c r="G18" s="605" t="s">
        <v>3602</v>
      </c>
      <c r="H18" s="618">
        <v>19</v>
      </c>
    </row>
    <row r="19" spans="1:26" ht="22.5" customHeight="1">
      <c r="A19" s="615">
        <v>2010</v>
      </c>
      <c r="B19" s="867">
        <v>41009</v>
      </c>
      <c r="C19" s="612">
        <v>266</v>
      </c>
      <c r="D19" s="612">
        <v>22</v>
      </c>
      <c r="E19" s="612">
        <v>64</v>
      </c>
      <c r="F19" s="612">
        <v>1</v>
      </c>
      <c r="G19" s="605" t="s">
        <v>779</v>
      </c>
      <c r="H19" s="618">
        <v>8</v>
      </c>
    </row>
    <row r="20" spans="1:26" ht="22.5" customHeight="1">
      <c r="A20" s="615">
        <v>2011</v>
      </c>
      <c r="B20" s="867">
        <v>41029</v>
      </c>
      <c r="C20" s="612">
        <v>248</v>
      </c>
      <c r="D20" s="612">
        <v>22</v>
      </c>
      <c r="E20" s="612">
        <v>62</v>
      </c>
      <c r="F20" s="612">
        <v>3</v>
      </c>
      <c r="G20" s="605" t="s">
        <v>3602</v>
      </c>
      <c r="H20" s="618">
        <v>22</v>
      </c>
    </row>
    <row r="21" spans="1:26" ht="22.5" customHeight="1">
      <c r="A21" s="615">
        <v>2012</v>
      </c>
      <c r="B21" s="867">
        <v>41013</v>
      </c>
      <c r="C21" s="612">
        <v>267</v>
      </c>
      <c r="D21" s="612">
        <v>21</v>
      </c>
      <c r="E21" s="612">
        <v>61</v>
      </c>
      <c r="F21" s="612">
        <v>2</v>
      </c>
      <c r="G21" s="605" t="s">
        <v>3604</v>
      </c>
      <c r="H21" s="618">
        <v>10</v>
      </c>
    </row>
    <row r="22" spans="1:26" ht="22.5" customHeight="1">
      <c r="A22" s="615">
        <v>2013</v>
      </c>
      <c r="B22" s="867">
        <v>41005</v>
      </c>
      <c r="C22" s="612">
        <v>277</v>
      </c>
      <c r="D22" s="612">
        <v>23</v>
      </c>
      <c r="E22" s="612">
        <v>66</v>
      </c>
      <c r="F22" s="612">
        <v>1</v>
      </c>
      <c r="G22" s="606" t="s">
        <v>3603</v>
      </c>
      <c r="H22" s="618">
        <v>1</v>
      </c>
    </row>
    <row r="23" spans="1:26" ht="22.5" customHeight="1" thickBot="1">
      <c r="A23" s="616">
        <v>2014</v>
      </c>
      <c r="B23" s="868">
        <v>41025</v>
      </c>
      <c r="C23" s="613">
        <v>441</v>
      </c>
      <c r="D23" s="613">
        <v>25</v>
      </c>
      <c r="E23" s="613">
        <v>71</v>
      </c>
      <c r="F23" s="613">
        <v>4</v>
      </c>
      <c r="G23" s="816" t="s">
        <v>779</v>
      </c>
      <c r="H23" s="619">
        <v>12</v>
      </c>
    </row>
  </sheetData>
  <mergeCells count="10">
    <mergeCell ref="V2:Z2"/>
    <mergeCell ref="W3:X3"/>
    <mergeCell ref="Y3:Z3"/>
    <mergeCell ref="A2:H2"/>
    <mergeCell ref="M3:N3"/>
    <mergeCell ref="J2:N2"/>
    <mergeCell ref="P2:T2"/>
    <mergeCell ref="S3:T3"/>
    <mergeCell ref="K3:L3"/>
    <mergeCell ref="Q3:R3"/>
  </mergeCells>
  <conditionalFormatting sqref="C4:C23">
    <cfRule type="colorScale" priority="3">
      <colorScale>
        <cfvo type="min"/>
        <cfvo type="percentile" val="50"/>
        <cfvo type="max"/>
        <color rgb="FFF8696B"/>
        <color rgb="FFFFEB84"/>
        <color rgb="FF63BE7B"/>
      </colorScale>
    </cfRule>
  </conditionalFormatting>
  <conditionalFormatting sqref="D4:D23">
    <cfRule type="colorScale" priority="2">
      <colorScale>
        <cfvo type="min"/>
        <cfvo type="percentile" val="50"/>
        <cfvo type="max"/>
        <color rgb="FFF8696B"/>
        <color rgb="FFFFEB84"/>
        <color rgb="FF63BE7B"/>
      </colorScale>
    </cfRule>
  </conditionalFormatting>
  <conditionalFormatting sqref="E4:E23">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portrait" horizontalDpi="360" verticalDpi="360"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3"/>
  <sheetViews>
    <sheetView workbookViewId="0">
      <selection activeCell="H35" sqref="H35"/>
    </sheetView>
  </sheetViews>
  <sheetFormatPr defaultRowHeight="12"/>
  <cols>
    <col min="1" max="1" width="1.85546875" style="1" customWidth="1"/>
    <col min="2" max="2" width="5" style="1" customWidth="1"/>
    <col min="3" max="3" width="9" style="1" customWidth="1"/>
    <col min="4" max="4" width="13.42578125" style="1" customWidth="1"/>
    <col min="5" max="24" width="6.42578125" style="1" customWidth="1"/>
    <col min="25" max="25" width="7" style="1" customWidth="1"/>
    <col min="26" max="16384" width="9.140625" style="1"/>
  </cols>
  <sheetData>
    <row r="1" spans="1:44" ht="24.75" customHeight="1">
      <c r="A1" s="1045" t="s">
        <v>1442</v>
      </c>
      <c r="B1" s="1046"/>
      <c r="C1" s="1046"/>
      <c r="D1" s="1047"/>
      <c r="E1" s="1075" t="s">
        <v>617</v>
      </c>
      <c r="F1" s="1076"/>
      <c r="G1" s="1076"/>
      <c r="H1" s="1076"/>
      <c r="I1" s="1076"/>
      <c r="J1" s="1076"/>
      <c r="K1" s="1076"/>
      <c r="L1" s="1076"/>
      <c r="M1" s="1076"/>
      <c r="N1" s="1076"/>
      <c r="O1" s="1076"/>
      <c r="P1" s="1076"/>
      <c r="Q1" s="1076"/>
      <c r="R1" s="1076"/>
      <c r="S1" s="1076"/>
      <c r="T1" s="1076"/>
      <c r="U1" s="1076"/>
      <c r="V1" s="1076"/>
      <c r="W1" s="1076"/>
      <c r="X1" s="1076"/>
      <c r="Y1" s="1076"/>
    </row>
    <row r="2" spans="1:44" ht="16.5" customHeight="1" thickBot="1">
      <c r="A2" s="1048"/>
      <c r="B2" s="1049"/>
      <c r="C2" s="1049"/>
      <c r="D2" s="1050"/>
      <c r="E2" s="50">
        <v>1995</v>
      </c>
      <c r="F2" s="50">
        <v>1996</v>
      </c>
      <c r="G2" s="50">
        <v>1997</v>
      </c>
      <c r="H2" s="50">
        <v>1998</v>
      </c>
      <c r="I2" s="50">
        <v>1999</v>
      </c>
      <c r="J2" s="50">
        <v>2000</v>
      </c>
      <c r="K2" s="50">
        <v>2001</v>
      </c>
      <c r="L2" s="50">
        <v>2002</v>
      </c>
      <c r="M2" s="50">
        <v>2003</v>
      </c>
      <c r="N2" s="50">
        <v>2004</v>
      </c>
      <c r="O2" s="50">
        <v>2005</v>
      </c>
      <c r="P2" s="50">
        <v>2006</v>
      </c>
      <c r="Q2" s="50">
        <v>2007</v>
      </c>
      <c r="R2" s="50">
        <v>2008</v>
      </c>
      <c r="S2" s="50">
        <v>2009</v>
      </c>
      <c r="T2" s="50">
        <v>2010</v>
      </c>
      <c r="U2" s="50">
        <v>2011</v>
      </c>
      <c r="V2" s="50">
        <v>2012</v>
      </c>
      <c r="W2" s="50">
        <v>2013</v>
      </c>
      <c r="X2" s="828">
        <v>2014</v>
      </c>
      <c r="Y2" s="412" t="s">
        <v>647</v>
      </c>
    </row>
    <row r="3" spans="1:44" ht="13.5" customHeight="1">
      <c r="A3" s="1051" t="s">
        <v>621</v>
      </c>
      <c r="B3" s="1052"/>
      <c r="C3" s="411" t="s">
        <v>909</v>
      </c>
      <c r="D3" s="121" t="s">
        <v>623</v>
      </c>
      <c r="E3" s="668"/>
      <c r="F3" s="669"/>
      <c r="G3" s="669"/>
      <c r="H3" s="669">
        <f>'1998'!F15</f>
        <v>2</v>
      </c>
      <c r="I3" s="669">
        <f>'1999'!F15</f>
        <v>8</v>
      </c>
      <c r="J3" s="669">
        <f>'2000'!F11</f>
        <v>8</v>
      </c>
      <c r="K3" s="669">
        <f>'2001'!F12</f>
        <v>2</v>
      </c>
      <c r="L3" s="669">
        <f>'2002'!F12</f>
        <v>7</v>
      </c>
      <c r="M3" s="741">
        <f>'2003'!F12</f>
        <v>9</v>
      </c>
      <c r="N3" s="742">
        <f>'2004'!F12</f>
        <v>4</v>
      </c>
      <c r="O3" s="742">
        <f>'2005'!F12</f>
        <v>7</v>
      </c>
      <c r="P3" s="742">
        <f>'2006'!F12</f>
        <v>6</v>
      </c>
      <c r="Q3" s="742">
        <f>'2007'!F12</f>
        <v>8</v>
      </c>
      <c r="R3" s="742">
        <f>'2008'!F12</f>
        <v>8</v>
      </c>
      <c r="S3" s="742">
        <f>'2009'!F12</f>
        <v>9</v>
      </c>
      <c r="T3" s="742">
        <f>'2010'!F12</f>
        <v>8</v>
      </c>
      <c r="U3" s="743">
        <f>'2011'!F12</f>
        <v>23</v>
      </c>
      <c r="V3" s="741">
        <f>'2012'!F12</f>
        <v>18</v>
      </c>
      <c r="W3" s="829">
        <f>'2013'!F12</f>
        <v>5</v>
      </c>
      <c r="X3" s="744">
        <f>'2014'!E12</f>
        <v>20</v>
      </c>
      <c r="Y3" s="413">
        <f>SUM(E3:X3)</f>
        <v>152</v>
      </c>
    </row>
    <row r="4" spans="1:44" ht="12.75">
      <c r="A4" s="1051"/>
      <c r="B4" s="1052"/>
      <c r="C4" s="360" t="s">
        <v>910</v>
      </c>
      <c r="D4" s="120" t="s">
        <v>654</v>
      </c>
      <c r="E4" s="662"/>
      <c r="F4" s="663"/>
      <c r="G4" s="663"/>
      <c r="H4" s="663">
        <f>'1998'!L15</f>
        <v>4</v>
      </c>
      <c r="I4" s="663">
        <f>'1999'!L15</f>
        <v>8</v>
      </c>
      <c r="J4" s="745">
        <f>'2000'!L11</f>
        <v>12</v>
      </c>
      <c r="K4" s="663">
        <f>'2001'!L12</f>
        <v>7</v>
      </c>
      <c r="L4" s="663">
        <f>'2002'!L12</f>
        <v>7</v>
      </c>
      <c r="M4" s="746">
        <f>'2003'!L12</f>
        <v>12</v>
      </c>
      <c r="N4" s="745">
        <f>'2004'!L12</f>
        <v>14</v>
      </c>
      <c r="O4" s="745">
        <f>'2005'!L12</f>
        <v>11</v>
      </c>
      <c r="P4" s="745">
        <f>'2006'!L12</f>
        <v>13</v>
      </c>
      <c r="Q4" s="745">
        <f>'2007'!L12</f>
        <v>12</v>
      </c>
      <c r="R4" s="747">
        <f>'2008'!L12</f>
        <v>14</v>
      </c>
      <c r="S4" s="745">
        <f>'2009'!L12</f>
        <v>13</v>
      </c>
      <c r="T4" s="745">
        <f>'2010'!L12</f>
        <v>7</v>
      </c>
      <c r="U4" s="747">
        <f>'2011'!L12</f>
        <v>20</v>
      </c>
      <c r="V4" s="747">
        <f>'2012'!L12</f>
        <v>18</v>
      </c>
      <c r="W4" s="830">
        <f>'2013'!L12</f>
        <v>9</v>
      </c>
      <c r="X4" s="769">
        <f>'2014'!K12</f>
        <v>23</v>
      </c>
      <c r="Y4" s="414">
        <f t="shared" ref="Y4:Y33" si="0">SUM(E4:X4)</f>
        <v>204</v>
      </c>
    </row>
    <row r="5" spans="1:44" ht="12.75">
      <c r="A5" s="1051"/>
      <c r="B5" s="1052"/>
      <c r="C5" s="361" t="s">
        <v>4334</v>
      </c>
      <c r="D5" s="121" t="s">
        <v>623</v>
      </c>
      <c r="E5" s="818"/>
      <c r="F5" s="741"/>
      <c r="G5" s="741"/>
      <c r="H5" s="741"/>
      <c r="I5" s="741"/>
      <c r="J5" s="741"/>
      <c r="K5" s="741"/>
      <c r="L5" s="741"/>
      <c r="M5" s="741"/>
      <c r="N5" s="741"/>
      <c r="O5" s="741"/>
      <c r="P5" s="741"/>
      <c r="Q5" s="741"/>
      <c r="R5" s="741"/>
      <c r="S5" s="741"/>
      <c r="T5" s="741"/>
      <c r="U5" s="741"/>
      <c r="V5" s="741"/>
      <c r="W5" s="829"/>
      <c r="X5" s="744">
        <f>'2014'!E40</f>
        <v>19</v>
      </c>
      <c r="Y5" s="817">
        <f t="shared" si="0"/>
        <v>19</v>
      </c>
    </row>
    <row r="6" spans="1:44" ht="12.75">
      <c r="A6" s="1051"/>
      <c r="B6" s="1052"/>
      <c r="C6" s="362" t="s">
        <v>1637</v>
      </c>
      <c r="D6" s="120" t="s">
        <v>654</v>
      </c>
      <c r="E6" s="819"/>
      <c r="F6" s="747"/>
      <c r="G6" s="747"/>
      <c r="H6" s="747"/>
      <c r="I6" s="747"/>
      <c r="J6" s="747"/>
      <c r="K6" s="747"/>
      <c r="L6" s="747"/>
      <c r="M6" s="747"/>
      <c r="N6" s="747"/>
      <c r="O6" s="747"/>
      <c r="P6" s="747"/>
      <c r="Q6" s="747"/>
      <c r="R6" s="747"/>
      <c r="S6" s="747"/>
      <c r="T6" s="747"/>
      <c r="U6" s="747"/>
      <c r="V6" s="747"/>
      <c r="W6" s="830"/>
      <c r="X6" s="749">
        <f>'2014'!K40</f>
        <v>20</v>
      </c>
      <c r="Y6" s="817">
        <f t="shared" si="0"/>
        <v>20</v>
      </c>
    </row>
    <row r="7" spans="1:44" ht="13.5" customHeight="1">
      <c r="A7" s="1051"/>
      <c r="B7" s="1052"/>
      <c r="C7" s="361" t="s">
        <v>777</v>
      </c>
      <c r="D7" s="121" t="s">
        <v>623</v>
      </c>
      <c r="E7" s="668">
        <f>'1995'!F15</f>
        <v>6</v>
      </c>
      <c r="F7" s="669">
        <f>'1996'!F17</f>
        <v>2</v>
      </c>
      <c r="G7" s="669">
        <f>'1997'!F15</f>
        <v>6</v>
      </c>
      <c r="H7" s="669">
        <f>'1998'!F40</f>
        <v>22</v>
      </c>
      <c r="I7" s="669">
        <f>'1999'!F40</f>
        <v>21</v>
      </c>
      <c r="J7" s="741">
        <f>'2000'!F36</f>
        <v>32</v>
      </c>
      <c r="K7" s="669">
        <f>'2001'!F37</f>
        <v>8</v>
      </c>
      <c r="L7" s="669">
        <f>'2002'!F37</f>
        <v>20</v>
      </c>
      <c r="M7" s="669">
        <f>'2003'!F37</f>
        <v>16</v>
      </c>
      <c r="N7" s="742">
        <f>'2004'!F37</f>
        <v>19</v>
      </c>
      <c r="O7" s="742">
        <f>'2005'!F37</f>
        <v>14</v>
      </c>
      <c r="P7" s="742">
        <f>'2006'!F37</f>
        <v>15</v>
      </c>
      <c r="Q7" s="742">
        <f>'2007'!F37</f>
        <v>20</v>
      </c>
      <c r="R7" s="742">
        <f>'2008'!F37</f>
        <v>8</v>
      </c>
      <c r="S7" s="742">
        <f>'2009'!F37</f>
        <v>17</v>
      </c>
      <c r="T7" s="742">
        <f>'2010'!F37</f>
        <v>23</v>
      </c>
      <c r="U7" s="742">
        <f>'2011'!F40</f>
        <v>23</v>
      </c>
      <c r="V7" s="741">
        <f>'2012'!F40</f>
        <v>18</v>
      </c>
      <c r="W7" s="829">
        <f>'2013'!F40</f>
        <v>23</v>
      </c>
      <c r="X7" s="752">
        <f>'2014'!E68</f>
        <v>37</v>
      </c>
      <c r="Y7" s="413">
        <f t="shared" si="0"/>
        <v>350</v>
      </c>
    </row>
    <row r="8" spans="1:44" ht="12.75">
      <c r="A8" s="1051"/>
      <c r="B8" s="1052"/>
      <c r="C8" s="362" t="s">
        <v>1637</v>
      </c>
      <c r="D8" s="120" t="s">
        <v>654</v>
      </c>
      <c r="E8" s="662">
        <f>'1995'!L15</f>
        <v>5</v>
      </c>
      <c r="F8" s="663">
        <f>'1996'!L17</f>
        <v>5</v>
      </c>
      <c r="G8" s="663">
        <f>'1997'!L15</f>
        <v>13</v>
      </c>
      <c r="H8" s="663">
        <f>'1998'!L40</f>
        <v>24</v>
      </c>
      <c r="I8" s="663">
        <f>'1999'!L40</f>
        <v>24</v>
      </c>
      <c r="J8" s="747">
        <f>'2000'!L36</f>
        <v>29</v>
      </c>
      <c r="K8" s="663">
        <f>'2001'!L37</f>
        <v>22</v>
      </c>
      <c r="L8" s="663">
        <f>'2002'!L37</f>
        <v>19</v>
      </c>
      <c r="M8" s="663">
        <f>'2003'!L37</f>
        <v>17</v>
      </c>
      <c r="N8" s="745">
        <f>'2004'!L37</f>
        <v>18</v>
      </c>
      <c r="O8" s="745">
        <f>'2005'!L37</f>
        <v>23</v>
      </c>
      <c r="P8" s="745">
        <f>'2006'!L37</f>
        <v>16</v>
      </c>
      <c r="Q8" s="745">
        <f>'2007'!L37</f>
        <v>22</v>
      </c>
      <c r="R8" s="745">
        <f>'2008'!L37</f>
        <v>16</v>
      </c>
      <c r="S8" s="745">
        <f>'2009'!L37</f>
        <v>29</v>
      </c>
      <c r="T8" s="745">
        <f>'2010'!L37</f>
        <v>28</v>
      </c>
      <c r="U8" s="747">
        <f>'2011'!L40</f>
        <v>31</v>
      </c>
      <c r="V8" s="747">
        <f>'2012'!L40</f>
        <v>19</v>
      </c>
      <c r="W8" s="830">
        <f>'2013'!L40</f>
        <v>28</v>
      </c>
      <c r="X8" s="769">
        <f>'2014'!K68</f>
        <v>38</v>
      </c>
      <c r="Y8" s="414">
        <f t="shared" si="0"/>
        <v>426</v>
      </c>
    </row>
    <row r="9" spans="1:44" ht="12.75">
      <c r="A9" s="1051"/>
      <c r="B9" s="1052"/>
      <c r="C9" s="363" t="s">
        <v>778</v>
      </c>
      <c r="D9" s="122" t="s">
        <v>623</v>
      </c>
      <c r="E9" s="668">
        <f>'1995'!F40</f>
        <v>13</v>
      </c>
      <c r="F9" s="669">
        <f>'1996'!F42</f>
        <v>3</v>
      </c>
      <c r="G9" s="669">
        <f>'1997'!F40</f>
        <v>13</v>
      </c>
      <c r="H9" s="669">
        <f>'1998'!F69</f>
        <v>19</v>
      </c>
      <c r="I9" s="669">
        <f>'1999'!F69</f>
        <v>19</v>
      </c>
      <c r="J9" s="741">
        <f>'2000'!F73</f>
        <v>39</v>
      </c>
      <c r="K9" s="669">
        <f>'2001'!F74</f>
        <v>21</v>
      </c>
      <c r="L9" s="669">
        <f>'2002'!F74</f>
        <v>24</v>
      </c>
      <c r="M9" s="669">
        <f>'2003'!F74</f>
        <v>28</v>
      </c>
      <c r="N9" s="742">
        <f>'2004'!F74</f>
        <v>30</v>
      </c>
      <c r="O9" s="742">
        <f>'2005'!F74</f>
        <v>15</v>
      </c>
      <c r="P9" s="742">
        <f>'2006'!F74</f>
        <v>23</v>
      </c>
      <c r="Q9" s="742">
        <f>'2007'!F74</f>
        <v>20</v>
      </c>
      <c r="R9" s="742">
        <f>'2008'!F74</f>
        <v>15</v>
      </c>
      <c r="S9" s="742">
        <f>'2009'!F74</f>
        <v>18</v>
      </c>
      <c r="T9" s="742">
        <f>'2010'!F74</f>
        <v>13</v>
      </c>
      <c r="U9" s="742">
        <f>'2011'!F77</f>
        <v>31</v>
      </c>
      <c r="V9" s="741">
        <f>'2012'!F77</f>
        <v>22</v>
      </c>
      <c r="W9" s="829">
        <f>'2013'!F77</f>
        <v>36</v>
      </c>
      <c r="X9" s="752">
        <f>'2014'!E113</f>
        <v>56</v>
      </c>
      <c r="Y9" s="413">
        <f t="shared" si="0"/>
        <v>458</v>
      </c>
    </row>
    <row r="10" spans="1:44" ht="12.75">
      <c r="A10" s="1051"/>
      <c r="B10" s="1052"/>
      <c r="C10" s="364" t="s">
        <v>1638</v>
      </c>
      <c r="D10" s="120" t="s">
        <v>654</v>
      </c>
      <c r="E10" s="662">
        <f>'1995'!L40</f>
        <v>9</v>
      </c>
      <c r="F10" s="663">
        <f>'1996'!L42</f>
        <v>5</v>
      </c>
      <c r="G10" s="663">
        <f>'1997'!L40</f>
        <v>16</v>
      </c>
      <c r="H10" s="663">
        <f>'1998'!L69</f>
        <v>25</v>
      </c>
      <c r="I10" s="663">
        <f>'1999'!L69</f>
        <v>29</v>
      </c>
      <c r="J10" s="663">
        <f>'2000'!L73</f>
        <v>25</v>
      </c>
      <c r="K10" s="746">
        <f>'2001'!L74</f>
        <v>33</v>
      </c>
      <c r="L10" s="746">
        <f>'2002'!L74</f>
        <v>22</v>
      </c>
      <c r="M10" s="746">
        <f>'2003'!L74</f>
        <v>23</v>
      </c>
      <c r="N10" s="747">
        <f>'2004'!L74</f>
        <v>36</v>
      </c>
      <c r="O10" s="745">
        <f>'2005'!L74</f>
        <v>20</v>
      </c>
      <c r="P10" s="745">
        <f>'2006'!L74</f>
        <v>29</v>
      </c>
      <c r="Q10" s="745">
        <f>'2007'!L74</f>
        <v>27</v>
      </c>
      <c r="R10" s="745">
        <f>'2008'!L74</f>
        <v>29</v>
      </c>
      <c r="S10" s="745">
        <f>'2009'!L74</f>
        <v>22</v>
      </c>
      <c r="T10" s="745">
        <f>'2010'!L74</f>
        <v>20</v>
      </c>
      <c r="U10" s="745">
        <f>'2011'!L77</f>
        <v>24</v>
      </c>
      <c r="V10" s="747">
        <f>'2012'!L77</f>
        <v>20</v>
      </c>
      <c r="W10" s="830">
        <f>'2013'!L77</f>
        <v>21</v>
      </c>
      <c r="X10" s="769">
        <f>'2014'!K113</f>
        <v>42</v>
      </c>
      <c r="Y10" s="414">
        <f t="shared" si="0"/>
        <v>477</v>
      </c>
    </row>
    <row r="11" spans="1:44" ht="12.75">
      <c r="A11" s="1051"/>
      <c r="B11" s="1052"/>
      <c r="C11" s="365" t="s">
        <v>779</v>
      </c>
      <c r="D11" s="122" t="s">
        <v>623</v>
      </c>
      <c r="E11" s="668">
        <f>'1995'!F65</f>
        <v>11</v>
      </c>
      <c r="F11" s="669">
        <f>'1996'!F67</f>
        <v>7</v>
      </c>
      <c r="G11" s="669">
        <f>'1997'!F65</f>
        <v>12</v>
      </c>
      <c r="H11" s="743">
        <f>'1998'!F99</f>
        <v>36</v>
      </c>
      <c r="I11" s="669">
        <f>'1999'!F104</f>
        <v>28</v>
      </c>
      <c r="J11" s="669">
        <f>'2000'!F118</f>
        <v>15</v>
      </c>
      <c r="K11" s="669">
        <f>'2001'!F119</f>
        <v>19</v>
      </c>
      <c r="L11" s="750">
        <f>'2002'!F119</f>
        <v>21</v>
      </c>
      <c r="M11" s="750">
        <f>'2003'!F119</f>
        <v>29</v>
      </c>
      <c r="N11" s="742">
        <f>'2004'!F119</f>
        <v>29</v>
      </c>
      <c r="O11" s="742">
        <f>'2005'!F119</f>
        <v>32</v>
      </c>
      <c r="P11" s="742">
        <f>'2006'!F119</f>
        <v>20</v>
      </c>
      <c r="Q11" s="742">
        <f>'2007'!F119</f>
        <v>20</v>
      </c>
      <c r="R11" s="742">
        <f>'2008'!F119</f>
        <v>23</v>
      </c>
      <c r="S11" s="742">
        <f>'2009'!F119</f>
        <v>15</v>
      </c>
      <c r="T11" s="742">
        <f>'2010'!F119</f>
        <v>13</v>
      </c>
      <c r="U11" s="742">
        <f>'2011'!F122</f>
        <v>16</v>
      </c>
      <c r="V11" s="741">
        <f>'2012'!F122</f>
        <v>23</v>
      </c>
      <c r="W11" s="829">
        <f>'2013'!F122</f>
        <v>22</v>
      </c>
      <c r="X11" s="744">
        <f>'2014'!E184</f>
        <v>35</v>
      </c>
      <c r="Y11" s="413">
        <f t="shared" si="0"/>
        <v>426</v>
      </c>
    </row>
    <row r="12" spans="1:44" ht="12.75">
      <c r="A12" s="1051"/>
      <c r="B12" s="1052"/>
      <c r="C12" s="366" t="s">
        <v>1639</v>
      </c>
      <c r="D12" s="120" t="s">
        <v>654</v>
      </c>
      <c r="E12" s="662">
        <f>'1995'!L65</f>
        <v>11</v>
      </c>
      <c r="F12" s="663">
        <f>'1996'!L67</f>
        <v>19</v>
      </c>
      <c r="G12" s="663">
        <f>'1997'!L65</f>
        <v>25</v>
      </c>
      <c r="H12" s="663">
        <f>'1998'!L99</f>
        <v>31</v>
      </c>
      <c r="I12" s="663">
        <f>'1999'!L104</f>
        <v>35</v>
      </c>
      <c r="J12" s="663">
        <f>'2000'!L118</f>
        <v>23</v>
      </c>
      <c r="K12" s="745">
        <f>'2001'!L119</f>
        <v>37</v>
      </c>
      <c r="L12" s="746">
        <f>'2002'!L119</f>
        <v>7</v>
      </c>
      <c r="M12" s="748">
        <f>'2003'!L119</f>
        <v>39</v>
      </c>
      <c r="N12" s="745">
        <f>'2004'!L119</f>
        <v>19</v>
      </c>
      <c r="O12" s="745">
        <f>'2005'!L119</f>
        <v>28</v>
      </c>
      <c r="P12" s="745">
        <f>'2006'!L119</f>
        <v>19</v>
      </c>
      <c r="Q12" s="745">
        <f>'2007'!L119</f>
        <v>31</v>
      </c>
      <c r="R12" s="745">
        <f>'2008'!L119</f>
        <v>30</v>
      </c>
      <c r="S12" s="745">
        <f>'2009'!L119</f>
        <v>21</v>
      </c>
      <c r="T12" s="745">
        <f>'2010'!L119</f>
        <v>15</v>
      </c>
      <c r="U12" s="745">
        <f>'2011'!L122</f>
        <v>15</v>
      </c>
      <c r="V12" s="747">
        <f>'2012'!L122</f>
        <v>14</v>
      </c>
      <c r="W12" s="830">
        <f>'2013'!L122</f>
        <v>18</v>
      </c>
      <c r="X12" s="749">
        <f>'2014'!K184</f>
        <v>22</v>
      </c>
      <c r="Y12" s="414">
        <f t="shared" si="0"/>
        <v>459</v>
      </c>
    </row>
    <row r="13" spans="1:44" ht="12.75">
      <c r="A13" s="1051"/>
      <c r="B13" s="1052"/>
      <c r="C13" s="367" t="s">
        <v>780</v>
      </c>
      <c r="D13" s="122" t="s">
        <v>623</v>
      </c>
      <c r="E13" s="668">
        <f>'1995'!F90</f>
        <v>6</v>
      </c>
      <c r="F13" s="669">
        <f>'1996'!F92</f>
        <v>5</v>
      </c>
      <c r="G13" s="669">
        <f>'1997'!F95</f>
        <v>12</v>
      </c>
      <c r="H13" s="742">
        <f>'1998'!F140</f>
        <v>18</v>
      </c>
      <c r="I13" s="669">
        <f>'1999'!F144</f>
        <v>15</v>
      </c>
      <c r="J13" s="669">
        <f>'2000'!F148</f>
        <v>14</v>
      </c>
      <c r="K13" s="669">
        <f>'2001'!F161</f>
        <v>13</v>
      </c>
      <c r="L13" s="742">
        <f>'2002'!F161</f>
        <v>18</v>
      </c>
      <c r="M13" s="669">
        <f>'2003'!F163</f>
        <v>15</v>
      </c>
      <c r="N13" s="742">
        <f>'2004'!F163</f>
        <v>20</v>
      </c>
      <c r="O13" s="742">
        <f>'2005'!F163</f>
        <v>15</v>
      </c>
      <c r="P13" s="742">
        <f>'2006'!F163</f>
        <v>10</v>
      </c>
      <c r="Q13" s="743">
        <f>'2007'!F163</f>
        <v>20</v>
      </c>
      <c r="R13" s="742">
        <f>'2008'!F163</f>
        <v>15</v>
      </c>
      <c r="S13" s="742">
        <f>'2009'!F163</f>
        <v>18</v>
      </c>
      <c r="T13" s="742">
        <f>'2010'!F163</f>
        <v>18</v>
      </c>
      <c r="U13" s="742">
        <f>'2011'!F166</f>
        <v>7</v>
      </c>
      <c r="V13" s="741">
        <f>'2012'!F166</f>
        <v>10</v>
      </c>
      <c r="W13" s="829">
        <f>'2013'!F166</f>
        <v>14</v>
      </c>
      <c r="X13" s="744">
        <f>'2014'!E228</f>
        <v>15</v>
      </c>
      <c r="Y13" s="413">
        <f t="shared" si="0"/>
        <v>278</v>
      </c>
    </row>
    <row r="14" spans="1:44" ht="12.75">
      <c r="A14" s="1051"/>
      <c r="B14" s="1052"/>
      <c r="C14" s="368" t="s">
        <v>1640</v>
      </c>
      <c r="D14" s="120" t="s">
        <v>654</v>
      </c>
      <c r="E14" s="662">
        <f>'1995'!L90</f>
        <v>14</v>
      </c>
      <c r="F14" s="663">
        <f>'1996'!L92</f>
        <v>12</v>
      </c>
      <c r="G14" s="663">
        <f>'1997'!L95</f>
        <v>22</v>
      </c>
      <c r="H14" s="748">
        <f>'1998'!L140</f>
        <v>29</v>
      </c>
      <c r="I14" s="663">
        <f>'1999'!L144</f>
        <v>21</v>
      </c>
      <c r="J14" s="663">
        <f>'2000'!L148</f>
        <v>17</v>
      </c>
      <c r="K14" s="663">
        <f>'2001'!L161</f>
        <v>15</v>
      </c>
      <c r="L14" s="663">
        <f>'2002'!L161</f>
        <v>9</v>
      </c>
      <c r="M14" s="663">
        <f>'2003'!L163</f>
        <v>10</v>
      </c>
      <c r="N14" s="745">
        <f>'2004'!L163</f>
        <v>13</v>
      </c>
      <c r="O14" s="745">
        <f>'2005'!L163</f>
        <v>14</v>
      </c>
      <c r="P14" s="745">
        <f>'2006'!L163</f>
        <v>17</v>
      </c>
      <c r="Q14" s="745">
        <f>'2007'!L163</f>
        <v>11</v>
      </c>
      <c r="R14" s="745">
        <f>'2008'!L163</f>
        <v>6</v>
      </c>
      <c r="S14" s="745">
        <f>'2009'!L163</f>
        <v>23</v>
      </c>
      <c r="T14" s="745">
        <f>'2010'!L163</f>
        <v>23</v>
      </c>
      <c r="U14" s="745">
        <f>'2011'!L166</f>
        <v>11</v>
      </c>
      <c r="V14" s="745">
        <f>'2012'!L166</f>
        <v>13</v>
      </c>
      <c r="W14" s="831">
        <f>'2013'!L166</f>
        <v>12</v>
      </c>
      <c r="X14" s="751">
        <f>'2014'!K228</f>
        <v>11</v>
      </c>
      <c r="Y14" s="414">
        <f t="shared" si="0"/>
        <v>303</v>
      </c>
    </row>
    <row r="15" spans="1:44" ht="12.75">
      <c r="A15" s="1051"/>
      <c r="B15" s="1052"/>
      <c r="C15" s="369" t="s">
        <v>1636</v>
      </c>
      <c r="D15" s="122" t="s">
        <v>1624</v>
      </c>
      <c r="E15" s="668"/>
      <c r="F15" s="669"/>
      <c r="G15" s="669"/>
      <c r="H15" s="669"/>
      <c r="I15" s="669"/>
      <c r="J15" s="742">
        <f>'2000'!F175</f>
        <v>7</v>
      </c>
      <c r="K15" s="669">
        <f>'2001'!F188</f>
        <v>4</v>
      </c>
      <c r="L15" s="669">
        <f>'2002'!F188</f>
        <v>6</v>
      </c>
      <c r="M15" s="669">
        <f>'2003'!F190</f>
        <v>4</v>
      </c>
      <c r="N15" s="742">
        <f>'2004'!F190</f>
        <v>5</v>
      </c>
      <c r="O15" s="742">
        <f>'2005'!F190</f>
        <v>7</v>
      </c>
      <c r="P15" s="742">
        <f>'2006'!F190</f>
        <v>3</v>
      </c>
      <c r="Q15" s="742">
        <f>'2007'!F190</f>
        <v>4</v>
      </c>
      <c r="R15" s="741">
        <f>'2008'!F190</f>
        <v>7</v>
      </c>
      <c r="S15" s="741">
        <f>'2009'!F191</f>
        <v>7</v>
      </c>
      <c r="T15" s="742">
        <f>'2010'!F191</f>
        <v>6</v>
      </c>
      <c r="U15" s="742">
        <f>'2011'!F194</f>
        <v>3</v>
      </c>
      <c r="V15" s="742">
        <f>'2012'!F194</f>
        <v>2</v>
      </c>
      <c r="W15" s="832">
        <f>'2013'!F194</f>
        <v>10</v>
      </c>
      <c r="X15" s="744">
        <f>'2014'!E256</f>
        <v>7</v>
      </c>
      <c r="Y15" s="413">
        <f t="shared" si="0"/>
        <v>82</v>
      </c>
      <c r="AR15" s="1">
        <f>SUM(V3:V14)</f>
        <v>175</v>
      </c>
    </row>
    <row r="16" spans="1:44" ht="12.75">
      <c r="A16" s="1051"/>
      <c r="B16" s="1052"/>
      <c r="C16" s="370" t="s">
        <v>1641</v>
      </c>
      <c r="D16" s="120" t="s">
        <v>1625</v>
      </c>
      <c r="E16" s="662"/>
      <c r="F16" s="663"/>
      <c r="G16" s="663"/>
      <c r="H16" s="663"/>
      <c r="I16" s="663"/>
      <c r="J16" s="663">
        <f>'2000'!L175</f>
        <v>6</v>
      </c>
      <c r="K16" s="663">
        <f>'2001'!L188</f>
        <v>4</v>
      </c>
      <c r="L16" s="745">
        <f>'2002'!L188</f>
        <v>7</v>
      </c>
      <c r="M16" s="748">
        <f>'2003'!L190</f>
        <v>14</v>
      </c>
      <c r="N16" s="745">
        <f>'2004'!L190</f>
        <v>12</v>
      </c>
      <c r="O16" s="745">
        <f>'2005'!L190</f>
        <v>3</v>
      </c>
      <c r="P16" s="745">
        <f>'2006'!L190</f>
        <v>8</v>
      </c>
      <c r="Q16" s="745">
        <f>'2007'!L190</f>
        <v>11</v>
      </c>
      <c r="R16" s="745">
        <f>'2008'!L190</f>
        <v>8</v>
      </c>
      <c r="S16" s="745">
        <f>'2009'!L191</f>
        <v>8</v>
      </c>
      <c r="T16" s="745">
        <f>'2010'!L191</f>
        <v>10</v>
      </c>
      <c r="U16" s="745">
        <f>'2011'!L194</f>
        <v>3</v>
      </c>
      <c r="V16" s="745">
        <f>'2012'!L194</f>
        <v>8</v>
      </c>
      <c r="W16" s="831">
        <f>'2013'!L194</f>
        <v>8</v>
      </c>
      <c r="X16" s="751">
        <f>'2014'!K256</f>
        <v>6</v>
      </c>
      <c r="Y16" s="414">
        <f t="shared" si="0"/>
        <v>116</v>
      </c>
    </row>
    <row r="17" spans="1:25" ht="12.75">
      <c r="A17" s="1051"/>
      <c r="B17" s="1052"/>
      <c r="C17" s="371" t="s">
        <v>781</v>
      </c>
      <c r="D17" s="122" t="s">
        <v>718</v>
      </c>
      <c r="E17" s="668"/>
      <c r="F17" s="669">
        <f>'1996'!F117</f>
        <v>1</v>
      </c>
      <c r="G17" s="669">
        <f>'1997'!F122</f>
        <v>2</v>
      </c>
      <c r="H17" s="669">
        <f>'1998'!F176</f>
        <v>2</v>
      </c>
      <c r="I17" s="669">
        <f>'1999'!F171</f>
        <v>2</v>
      </c>
      <c r="J17" s="743">
        <f>'2000'!F200</f>
        <v>9</v>
      </c>
      <c r="K17" s="669">
        <f>'2001'!F213</f>
        <v>2</v>
      </c>
      <c r="L17" s="669">
        <f>'2002'!F213</f>
        <v>2</v>
      </c>
      <c r="M17" s="750">
        <f>'2003'!F215</f>
        <v>2</v>
      </c>
      <c r="N17" s="742">
        <f>'2004'!F215</f>
        <v>2</v>
      </c>
      <c r="O17" s="742">
        <f>'2005'!F215</f>
        <v>5</v>
      </c>
      <c r="P17" s="742">
        <f>'2006'!F215</f>
        <v>2</v>
      </c>
      <c r="Q17" s="742">
        <f>'2007'!F215</f>
        <v>2</v>
      </c>
      <c r="R17" s="742">
        <f>'2008'!F215</f>
        <v>7</v>
      </c>
      <c r="S17" s="742">
        <f>'2009'!F216</f>
        <v>1</v>
      </c>
      <c r="T17" s="742">
        <f>'2010'!F216</f>
        <v>4</v>
      </c>
      <c r="U17" s="742">
        <f>'2011'!F219</f>
        <v>4</v>
      </c>
      <c r="V17" s="742">
        <f>'2012'!F219</f>
        <v>5</v>
      </c>
      <c r="W17" s="833">
        <f>'2013'!F219</f>
        <v>5</v>
      </c>
      <c r="X17" s="753">
        <f>'2014'!E281</f>
        <v>4</v>
      </c>
      <c r="Y17" s="413">
        <f t="shared" si="0"/>
        <v>63</v>
      </c>
    </row>
    <row r="18" spans="1:25" ht="12.75">
      <c r="A18" s="1051"/>
      <c r="B18" s="1052"/>
      <c r="C18" s="372" t="s">
        <v>1642</v>
      </c>
      <c r="D18" s="120" t="s">
        <v>719</v>
      </c>
      <c r="E18" s="662">
        <f>'1995'!L115</f>
        <v>1</v>
      </c>
      <c r="F18" s="748">
        <f>'1996'!L117</f>
        <v>10</v>
      </c>
      <c r="G18" s="663">
        <f>'1997'!L122</f>
        <v>5</v>
      </c>
      <c r="H18" s="663">
        <f>'1998'!L176</f>
        <v>8</v>
      </c>
      <c r="I18" s="663">
        <f>'1999'!L171</f>
        <v>3</v>
      </c>
      <c r="J18" s="663">
        <f>'2000'!L200</f>
        <v>3</v>
      </c>
      <c r="K18" s="663">
        <f>'2001'!L213</f>
        <v>2</v>
      </c>
      <c r="L18" s="663">
        <f>'2002'!L213</f>
        <v>4</v>
      </c>
      <c r="M18" s="746">
        <f>'2003'!L215</f>
        <v>1</v>
      </c>
      <c r="N18" s="746">
        <f>'2004'!L215</f>
        <v>6</v>
      </c>
      <c r="O18" s="746">
        <f>'2005'!L215</f>
        <v>4</v>
      </c>
      <c r="P18" s="746">
        <f>'2006'!L215</f>
        <v>3</v>
      </c>
      <c r="Q18" s="746">
        <f>'2007'!L215</f>
        <v>2</v>
      </c>
      <c r="R18" s="746">
        <f>'2008'!L215</f>
        <v>4</v>
      </c>
      <c r="S18" s="745">
        <f>'2009'!L216</f>
        <v>3</v>
      </c>
      <c r="T18" s="745">
        <f>'2010'!L216</f>
        <v>4</v>
      </c>
      <c r="U18" s="745">
        <f>'2011'!L219</f>
        <v>1</v>
      </c>
      <c r="V18" s="745"/>
      <c r="W18" s="831">
        <f>'2013'!L219</f>
        <v>1</v>
      </c>
      <c r="X18" s="751">
        <f>'2014'!K281</f>
        <v>7</v>
      </c>
      <c r="Y18" s="414">
        <f t="shared" si="0"/>
        <v>72</v>
      </c>
    </row>
    <row r="19" spans="1:25" ht="13.5" thickBot="1">
      <c r="A19" s="1051"/>
      <c r="B19" s="1052"/>
      <c r="C19" s="373" t="s">
        <v>782</v>
      </c>
      <c r="D19" s="124" t="s">
        <v>720</v>
      </c>
      <c r="E19" s="665">
        <f>'1995'!F140</f>
        <v>3</v>
      </c>
      <c r="F19" s="666">
        <f>'1996'!F142</f>
        <v>2</v>
      </c>
      <c r="G19" s="666">
        <f>'1997'!F147</f>
        <v>1</v>
      </c>
      <c r="H19" s="666">
        <f>'1998'!F217</f>
        <v>4</v>
      </c>
      <c r="I19" s="666">
        <f>'1999'!F196</f>
        <v>2</v>
      </c>
      <c r="J19" s="666">
        <f>'2000'!F225</f>
        <v>5</v>
      </c>
      <c r="K19" s="666">
        <f>'2001'!F238</f>
        <v>5</v>
      </c>
      <c r="L19" s="754">
        <f>'2002'!F238</f>
        <v>7</v>
      </c>
      <c r="M19" s="755">
        <f>'2003'!F240</f>
        <v>3</v>
      </c>
      <c r="N19" s="755">
        <f>'2004'!F240</f>
        <v>2</v>
      </c>
      <c r="O19" s="755">
        <f>'2005'!F240</f>
        <v>2</v>
      </c>
      <c r="P19" s="755">
        <f>'2006'!F240</f>
        <v>2</v>
      </c>
      <c r="Q19" s="756">
        <f>'2007'!F240</f>
        <v>8</v>
      </c>
      <c r="R19" s="754">
        <f>'2008'!F240</f>
        <v>7</v>
      </c>
      <c r="S19" s="754">
        <f>'2009'!F241</f>
        <v>3</v>
      </c>
      <c r="T19" s="754">
        <f>'2010'!F241</f>
        <v>6</v>
      </c>
      <c r="U19" s="754">
        <f>'2011'!F244</f>
        <v>5</v>
      </c>
      <c r="V19" s="754">
        <f>'2012'!F244</f>
        <v>2</v>
      </c>
      <c r="W19" s="834">
        <f>'2013'!F244</f>
        <v>7</v>
      </c>
      <c r="X19" s="757">
        <f>'2014'!E306</f>
        <v>7</v>
      </c>
      <c r="Y19" s="415">
        <f t="shared" si="0"/>
        <v>83</v>
      </c>
    </row>
    <row r="20" spans="1:25" ht="13.5" thickBot="1">
      <c r="A20" s="1051"/>
      <c r="B20" s="1052"/>
      <c r="C20" s="374" t="s">
        <v>1643</v>
      </c>
      <c r="D20" s="420" t="s">
        <v>721</v>
      </c>
      <c r="E20" s="758">
        <f>'1995'!L140</f>
        <v>8</v>
      </c>
      <c r="F20" s="759">
        <f>'1996'!L142</f>
        <v>7</v>
      </c>
      <c r="G20" s="759">
        <f>'1997'!L147</f>
        <v>16</v>
      </c>
      <c r="H20" s="760">
        <f>'1998'!L217</f>
        <v>23</v>
      </c>
      <c r="I20" s="759">
        <f>'1999'!L196</f>
        <v>17</v>
      </c>
      <c r="J20" s="759">
        <f>'2000'!L225</f>
        <v>15</v>
      </c>
      <c r="K20" s="759">
        <f>'2001'!L238</f>
        <v>11</v>
      </c>
      <c r="L20" s="759">
        <f>'2002'!L238</f>
        <v>13</v>
      </c>
      <c r="M20" s="759">
        <f>'2003'!L240</f>
        <v>13</v>
      </c>
      <c r="N20" s="759">
        <f>'2004'!L240</f>
        <v>5</v>
      </c>
      <c r="O20" s="759">
        <f>'2005'!L240</f>
        <v>11</v>
      </c>
      <c r="P20" s="759">
        <f>'2006'!L240</f>
        <v>7</v>
      </c>
      <c r="Q20" s="759">
        <f>'2007'!L240</f>
        <v>15</v>
      </c>
      <c r="R20" s="759">
        <f>'2008'!L240</f>
        <v>14</v>
      </c>
      <c r="S20" s="761">
        <f>'2009'!L241</f>
        <v>12</v>
      </c>
      <c r="T20" s="761">
        <f>'2010'!L241</f>
        <v>21</v>
      </c>
      <c r="U20" s="761">
        <f>'2011'!L244</f>
        <v>10</v>
      </c>
      <c r="V20" s="761">
        <f>'2012'!L244</f>
        <v>18</v>
      </c>
      <c r="W20" s="835">
        <f>'2013'!L244</f>
        <v>11</v>
      </c>
      <c r="X20" s="762">
        <f>'2014'!K306</f>
        <v>21</v>
      </c>
      <c r="Y20" s="416">
        <f t="shared" si="0"/>
        <v>268</v>
      </c>
    </row>
    <row r="21" spans="1:25" ht="15.75" customHeight="1">
      <c r="A21" s="1051"/>
      <c r="B21" s="1052"/>
      <c r="C21" s="375" t="s">
        <v>1645</v>
      </c>
      <c r="D21" s="121" t="s">
        <v>720</v>
      </c>
      <c r="E21" s="667"/>
      <c r="F21" s="763"/>
      <c r="G21" s="763"/>
      <c r="H21" s="763"/>
      <c r="I21" s="763"/>
      <c r="J21" s="763">
        <f>'2000'!F250</f>
        <v>3</v>
      </c>
      <c r="K21" s="763">
        <f>'2001'!F263</f>
        <v>1</v>
      </c>
      <c r="L21" s="763">
        <f>'2002'!F263</f>
        <v>2</v>
      </c>
      <c r="M21" s="764">
        <f>'2003'!F265</f>
        <v>2</v>
      </c>
      <c r="N21" s="765">
        <f>'2004'!F265</f>
        <v>3</v>
      </c>
      <c r="O21" s="765">
        <f>'2005'!F265</f>
        <v>2</v>
      </c>
      <c r="P21" s="765">
        <f>'2006'!F265</f>
        <v>3</v>
      </c>
      <c r="Q21" s="765">
        <f>'2007'!F265</f>
        <v>1</v>
      </c>
      <c r="R21" s="765">
        <f>'2008'!F265</f>
        <v>5</v>
      </c>
      <c r="S21" s="765">
        <f>'2009'!F266</f>
        <v>3</v>
      </c>
      <c r="T21" s="766">
        <f>'2010'!F267</f>
        <v>9</v>
      </c>
      <c r="U21" s="766">
        <f>'2011'!F270</f>
        <v>4</v>
      </c>
      <c r="V21" s="767">
        <f>'2012'!F270</f>
        <v>14</v>
      </c>
      <c r="W21" s="836">
        <f>'2013'!F270</f>
        <v>6</v>
      </c>
      <c r="X21" s="768">
        <f>'2014'!E332</f>
        <v>12</v>
      </c>
      <c r="Y21" s="413">
        <f t="shared" si="0"/>
        <v>70</v>
      </c>
    </row>
    <row r="22" spans="1:25" ht="15.75" customHeight="1">
      <c r="A22" s="1051"/>
      <c r="B22" s="1052"/>
      <c r="C22" s="376" t="s">
        <v>1644</v>
      </c>
      <c r="D22" s="205" t="s">
        <v>721</v>
      </c>
      <c r="E22" s="662">
        <f>'1995'!F165</f>
        <v>3</v>
      </c>
      <c r="F22" s="663">
        <f>'1996'!F167</f>
        <v>4</v>
      </c>
      <c r="G22" s="663">
        <f>'1997'!F172</f>
        <v>9</v>
      </c>
      <c r="H22" s="663">
        <f>'1998'!F245</f>
        <v>5</v>
      </c>
      <c r="I22" s="663">
        <f>'1999'!F221</f>
        <v>7</v>
      </c>
      <c r="J22" s="745">
        <f>'2000'!L250</f>
        <v>11</v>
      </c>
      <c r="K22" s="663">
        <f>'2001'!L263</f>
        <v>9</v>
      </c>
      <c r="L22" s="663">
        <f>'2002'!L263</f>
        <v>9</v>
      </c>
      <c r="M22" s="663">
        <f>'2003'!L265</f>
        <v>9</v>
      </c>
      <c r="N22" s="745">
        <f>'2004'!L265</f>
        <v>7</v>
      </c>
      <c r="O22" s="745">
        <f>'2005'!L265</f>
        <v>14</v>
      </c>
      <c r="P22" s="746">
        <f>'2006'!L265</f>
        <v>8</v>
      </c>
      <c r="Q22" s="745">
        <f>'2007'!L265</f>
        <v>6</v>
      </c>
      <c r="R22" s="745">
        <f>'2008'!L265</f>
        <v>14</v>
      </c>
      <c r="S22" s="745">
        <f>'2009'!L266</f>
        <v>8</v>
      </c>
      <c r="T22" s="747">
        <f>'2010'!L267</f>
        <v>14</v>
      </c>
      <c r="U22" s="747">
        <f>'2011'!L270</f>
        <v>5</v>
      </c>
      <c r="V22" s="748">
        <f>'2012'!L270</f>
        <v>16</v>
      </c>
      <c r="W22" s="830">
        <f>'2013'!L270</f>
        <v>14</v>
      </c>
      <c r="X22" s="749">
        <f>'2014'!K332</f>
        <v>14</v>
      </c>
      <c r="Y22" s="414">
        <f t="shared" si="0"/>
        <v>186</v>
      </c>
    </row>
    <row r="23" spans="1:25" ht="15.75" customHeight="1">
      <c r="A23" s="1051"/>
      <c r="B23" s="1052"/>
      <c r="C23" s="1077" t="s">
        <v>1646</v>
      </c>
      <c r="D23" s="122" t="s">
        <v>721</v>
      </c>
      <c r="E23" s="668">
        <f>'1995'!L165</f>
        <v>2</v>
      </c>
      <c r="F23" s="669">
        <f>'1996'!L167</f>
        <v>4</v>
      </c>
      <c r="G23" s="669">
        <f>'1997'!L172</f>
        <v>6</v>
      </c>
      <c r="H23" s="669">
        <f>'1998'!L245</f>
        <v>7</v>
      </c>
      <c r="I23" s="669">
        <f>'1999'!L221</f>
        <v>4</v>
      </c>
      <c r="J23" s="741">
        <f>'2000'!L275</f>
        <v>9</v>
      </c>
      <c r="K23" s="669">
        <f>'2001'!L288</f>
        <v>7</v>
      </c>
      <c r="L23" s="669">
        <f>'2002'!L288</f>
        <v>8</v>
      </c>
      <c r="M23" s="669">
        <f>'2003'!F290</f>
        <v>6</v>
      </c>
      <c r="N23" s="742">
        <f>'2004'!F290</f>
        <v>8</v>
      </c>
      <c r="O23" s="742">
        <f>'2005'!F290</f>
        <v>5</v>
      </c>
      <c r="P23" s="742">
        <f>'2006'!F290</f>
        <v>8</v>
      </c>
      <c r="Q23" s="742">
        <f>'2007'!F290</f>
        <v>5</v>
      </c>
      <c r="R23" s="742">
        <f>'2008'!F290</f>
        <v>4</v>
      </c>
      <c r="S23" s="742">
        <f>'2009'!F291</f>
        <v>4</v>
      </c>
      <c r="T23" s="742">
        <f>'2010'!F292</f>
        <v>7</v>
      </c>
      <c r="U23" s="742">
        <f>'2011'!F295</f>
        <v>4</v>
      </c>
      <c r="V23" s="741">
        <f>'2012'!F295</f>
        <v>5</v>
      </c>
      <c r="W23" s="832">
        <f>'2013'!L295</f>
        <v>10</v>
      </c>
      <c r="X23" s="744">
        <f>'2014'!K357</f>
        <v>9</v>
      </c>
      <c r="Y23" s="413">
        <f t="shared" si="0"/>
        <v>122</v>
      </c>
    </row>
    <row r="24" spans="1:25" ht="15.75" customHeight="1">
      <c r="A24" s="1051"/>
      <c r="B24" s="1052"/>
      <c r="C24" s="1078"/>
      <c r="D24" s="120" t="s">
        <v>720</v>
      </c>
      <c r="E24" s="662"/>
      <c r="F24" s="663"/>
      <c r="G24" s="663"/>
      <c r="H24" s="663"/>
      <c r="I24" s="663"/>
      <c r="J24" s="747"/>
      <c r="K24" s="663"/>
      <c r="L24" s="663"/>
      <c r="M24" s="663"/>
      <c r="N24" s="745"/>
      <c r="O24" s="745"/>
      <c r="P24" s="745"/>
      <c r="Q24" s="745"/>
      <c r="R24" s="745"/>
      <c r="S24" s="745"/>
      <c r="T24" s="745"/>
      <c r="U24" s="745"/>
      <c r="V24" s="747"/>
      <c r="W24" s="837">
        <f>'2013'!F295</f>
        <v>3</v>
      </c>
      <c r="X24" s="749">
        <f>'2014'!E357</f>
        <v>2</v>
      </c>
      <c r="Y24" s="414">
        <f t="shared" si="0"/>
        <v>5</v>
      </c>
    </row>
    <row r="25" spans="1:25" ht="15.75" customHeight="1">
      <c r="A25" s="1051"/>
      <c r="B25" s="1052"/>
      <c r="C25" s="377" t="s">
        <v>2804</v>
      </c>
      <c r="D25" s="124" t="s">
        <v>721</v>
      </c>
      <c r="E25" s="665"/>
      <c r="F25" s="666"/>
      <c r="G25" s="770">
        <f>'1997'!F197</f>
        <v>3</v>
      </c>
      <c r="H25" s="666">
        <f>'1998'!F270</f>
        <v>3</v>
      </c>
      <c r="I25" s="666">
        <f>'1999'!F246</f>
        <v>4</v>
      </c>
      <c r="J25" s="754">
        <f>'2000'!F275</f>
        <v>5</v>
      </c>
      <c r="K25" s="671">
        <f>'2001'!F288</f>
        <v>2</v>
      </c>
      <c r="L25" s="666">
        <f>'2002'!F288</f>
        <v>5</v>
      </c>
      <c r="M25" s="755">
        <f>'2003'!L290</f>
        <v>5</v>
      </c>
      <c r="N25" s="771">
        <f>'2004'!L290</f>
        <v>9</v>
      </c>
      <c r="O25" s="754">
        <f>'2005'!L290</f>
        <v>6</v>
      </c>
      <c r="P25" s="754">
        <f>'2006'!L290</f>
        <v>6</v>
      </c>
      <c r="Q25" s="754">
        <f>'2007'!L290</f>
        <v>8</v>
      </c>
      <c r="R25" s="754">
        <f>'2008'!L290</f>
        <v>6</v>
      </c>
      <c r="S25" s="754">
        <f>'2009'!L291</f>
        <v>6</v>
      </c>
      <c r="T25" s="771">
        <f>'2010'!L292</f>
        <v>13</v>
      </c>
      <c r="U25" s="771">
        <f>'2011'!L295</f>
        <v>4</v>
      </c>
      <c r="V25" s="756">
        <f>'2012'!L295</f>
        <v>15</v>
      </c>
      <c r="W25" s="838">
        <f>'2013'!F320</f>
        <v>5</v>
      </c>
      <c r="X25" s="772">
        <f>'2014'!E382</f>
        <v>2</v>
      </c>
      <c r="Y25" s="415">
        <f t="shared" si="0"/>
        <v>107</v>
      </c>
    </row>
    <row r="26" spans="1:25" ht="15.75" customHeight="1">
      <c r="A26" s="1051"/>
      <c r="B26" s="1052"/>
      <c r="C26" s="377" t="s">
        <v>2803</v>
      </c>
      <c r="D26" s="124" t="s">
        <v>721</v>
      </c>
      <c r="E26" s="665"/>
      <c r="F26" s="666"/>
      <c r="G26" s="770"/>
      <c r="H26" s="666"/>
      <c r="I26" s="666"/>
      <c r="J26" s="754"/>
      <c r="K26" s="671"/>
      <c r="L26" s="666"/>
      <c r="M26" s="755"/>
      <c r="N26" s="754"/>
      <c r="O26" s="754"/>
      <c r="P26" s="754"/>
      <c r="Q26" s="771">
        <f>'2007'!F316</f>
        <v>4</v>
      </c>
      <c r="R26" s="754">
        <f>'2008'!F316</f>
        <v>3</v>
      </c>
      <c r="S26" s="754">
        <f>'2009'!F317</f>
        <v>1</v>
      </c>
      <c r="T26" s="754">
        <f>'2010'!F318</f>
        <v>2</v>
      </c>
      <c r="U26" s="754">
        <f>'2011'!F321</f>
        <v>1</v>
      </c>
      <c r="V26" s="756">
        <f>'2012'!F321</f>
        <v>4</v>
      </c>
      <c r="W26" s="838">
        <f>'2013'!L320</f>
        <v>2</v>
      </c>
      <c r="X26" s="772">
        <f>'2014'!K382</f>
        <v>1</v>
      </c>
      <c r="Y26" s="415">
        <f t="shared" si="0"/>
        <v>18</v>
      </c>
    </row>
    <row r="27" spans="1:25" ht="15.75" customHeight="1">
      <c r="A27" s="1051"/>
      <c r="B27" s="1052"/>
      <c r="C27" s="380" t="s">
        <v>907</v>
      </c>
      <c r="D27" s="379" t="s">
        <v>1094</v>
      </c>
      <c r="E27" s="670"/>
      <c r="F27" s="671"/>
      <c r="G27" s="671"/>
      <c r="H27" s="671"/>
      <c r="I27" s="671"/>
      <c r="J27" s="671"/>
      <c r="K27" s="671"/>
      <c r="L27" s="671">
        <f>'2002'!L314</f>
        <v>1</v>
      </c>
      <c r="M27" s="773">
        <f>'2003'!L316</f>
        <v>5</v>
      </c>
      <c r="N27" s="774">
        <f>'2004'!L316</f>
        <v>2</v>
      </c>
      <c r="O27" s="774">
        <f>'2005'!L316</f>
        <v>3</v>
      </c>
      <c r="P27" s="774"/>
      <c r="Q27" s="774"/>
      <c r="R27" s="774">
        <f>'2008'!L316</f>
        <v>3</v>
      </c>
      <c r="S27" s="773">
        <f>'2009'!L317</f>
        <v>5</v>
      </c>
      <c r="T27" s="774">
        <f>'2010'!L318</f>
        <v>2</v>
      </c>
      <c r="U27" s="774">
        <f>'2011'!L321</f>
        <v>3</v>
      </c>
      <c r="V27" s="773">
        <f>'2012'!L321</f>
        <v>3</v>
      </c>
      <c r="W27" s="843">
        <f>'2013'!F345</f>
        <v>7</v>
      </c>
      <c r="X27" s="775">
        <f>'2014'!E407</f>
        <v>10</v>
      </c>
      <c r="Y27" s="417">
        <f t="shared" si="0"/>
        <v>44</v>
      </c>
    </row>
    <row r="28" spans="1:25" ht="15.75" customHeight="1">
      <c r="A28" s="1053"/>
      <c r="B28" s="1054"/>
      <c r="C28" s="599" t="s">
        <v>348</v>
      </c>
      <c r="D28" s="600" t="s">
        <v>1094</v>
      </c>
      <c r="E28" s="776"/>
      <c r="F28" s="770"/>
      <c r="G28" s="770"/>
      <c r="H28" s="770"/>
      <c r="I28" s="770"/>
      <c r="J28" s="770"/>
      <c r="K28" s="770"/>
      <c r="L28" s="770"/>
      <c r="M28" s="777"/>
      <c r="N28" s="777">
        <f>'2004'!F316</f>
        <v>1</v>
      </c>
      <c r="O28" s="777"/>
      <c r="P28" s="777"/>
      <c r="Q28" s="777"/>
      <c r="R28" s="777"/>
      <c r="S28" s="777"/>
      <c r="T28" s="777"/>
      <c r="U28" s="777"/>
      <c r="V28" s="777"/>
      <c r="W28" s="839"/>
      <c r="X28" s="778"/>
      <c r="Y28" s="601">
        <f t="shared" si="0"/>
        <v>1</v>
      </c>
    </row>
    <row r="29" spans="1:25" ht="15.75" customHeight="1">
      <c r="A29" s="1055" t="s">
        <v>783</v>
      </c>
      <c r="B29" s="1056"/>
      <c r="C29" s="1057"/>
      <c r="D29" s="602" t="s">
        <v>3596</v>
      </c>
      <c r="E29" s="668">
        <f>SUM(E3:E14)</f>
        <v>75</v>
      </c>
      <c r="F29" s="669">
        <f t="shared" ref="F29:V29" si="1">SUM(F3:F14)</f>
        <v>58</v>
      </c>
      <c r="G29" s="669">
        <f t="shared" si="1"/>
        <v>119</v>
      </c>
      <c r="H29" s="669">
        <f t="shared" si="1"/>
        <v>210</v>
      </c>
      <c r="I29" s="669">
        <f t="shared" si="1"/>
        <v>208</v>
      </c>
      <c r="J29" s="669">
        <f t="shared" si="1"/>
        <v>214</v>
      </c>
      <c r="K29" s="669">
        <f t="shared" si="1"/>
        <v>177</v>
      </c>
      <c r="L29" s="669">
        <f t="shared" si="1"/>
        <v>154</v>
      </c>
      <c r="M29" s="742">
        <f t="shared" si="1"/>
        <v>198</v>
      </c>
      <c r="N29" s="742">
        <f t="shared" si="1"/>
        <v>202</v>
      </c>
      <c r="O29" s="742">
        <f t="shared" si="1"/>
        <v>179</v>
      </c>
      <c r="P29" s="742">
        <f t="shared" si="1"/>
        <v>168</v>
      </c>
      <c r="Q29" s="742">
        <f t="shared" si="1"/>
        <v>191</v>
      </c>
      <c r="R29" s="742">
        <f t="shared" si="1"/>
        <v>164</v>
      </c>
      <c r="S29" s="742">
        <f t="shared" si="1"/>
        <v>185</v>
      </c>
      <c r="T29" s="742">
        <f t="shared" si="1"/>
        <v>168</v>
      </c>
      <c r="U29" s="742">
        <f t="shared" si="1"/>
        <v>201</v>
      </c>
      <c r="V29" s="742">
        <f t="shared" si="1"/>
        <v>175</v>
      </c>
      <c r="W29" s="833">
        <f t="shared" ref="W29" si="2">SUM(W3:W14)</f>
        <v>188</v>
      </c>
      <c r="X29" s="753">
        <f t="shared" ref="X29" si="3">SUM(X3:X14)</f>
        <v>338</v>
      </c>
      <c r="Y29" s="730">
        <f t="shared" si="0"/>
        <v>3572</v>
      </c>
    </row>
    <row r="30" spans="1:25" ht="15.75" customHeight="1" thickBot="1">
      <c r="A30" s="1055"/>
      <c r="B30" s="1056"/>
      <c r="C30" s="1057"/>
      <c r="D30" s="603" t="s">
        <v>3597</v>
      </c>
      <c r="E30" s="779">
        <f>SUM(E15:E28)</f>
        <v>17</v>
      </c>
      <c r="F30" s="780">
        <f t="shared" ref="F30:V30" si="4">SUM(F15:F28)</f>
        <v>28</v>
      </c>
      <c r="G30" s="780">
        <f t="shared" si="4"/>
        <v>42</v>
      </c>
      <c r="H30" s="780">
        <f t="shared" si="4"/>
        <v>52</v>
      </c>
      <c r="I30" s="780">
        <f t="shared" si="4"/>
        <v>39</v>
      </c>
      <c r="J30" s="780">
        <f t="shared" si="4"/>
        <v>73</v>
      </c>
      <c r="K30" s="780">
        <f t="shared" si="4"/>
        <v>47</v>
      </c>
      <c r="L30" s="780">
        <f t="shared" si="4"/>
        <v>64</v>
      </c>
      <c r="M30" s="781">
        <f t="shared" si="4"/>
        <v>64</v>
      </c>
      <c r="N30" s="781">
        <f t="shared" si="4"/>
        <v>62</v>
      </c>
      <c r="O30" s="781">
        <f t="shared" si="4"/>
        <v>62</v>
      </c>
      <c r="P30" s="781">
        <f t="shared" si="4"/>
        <v>50</v>
      </c>
      <c r="Q30" s="781">
        <f t="shared" si="4"/>
        <v>66</v>
      </c>
      <c r="R30" s="781">
        <f t="shared" si="4"/>
        <v>82</v>
      </c>
      <c r="S30" s="781">
        <f t="shared" si="4"/>
        <v>61</v>
      </c>
      <c r="T30" s="781">
        <f t="shared" si="4"/>
        <v>98</v>
      </c>
      <c r="U30" s="781">
        <f t="shared" si="4"/>
        <v>47</v>
      </c>
      <c r="V30" s="781">
        <f t="shared" si="4"/>
        <v>92</v>
      </c>
      <c r="W30" s="840">
        <f t="shared" ref="W30" si="5">SUM(W15:W28)</f>
        <v>89</v>
      </c>
      <c r="X30" s="782">
        <f t="shared" ref="X30" si="6">SUM(X15:X28)</f>
        <v>102</v>
      </c>
      <c r="Y30" s="731">
        <f t="shared" si="0"/>
        <v>1237</v>
      </c>
    </row>
    <row r="31" spans="1:25" ht="12.75" customHeight="1">
      <c r="A31" s="1055"/>
      <c r="B31" s="1056"/>
      <c r="C31" s="1057"/>
      <c r="D31" s="125" t="s">
        <v>720</v>
      </c>
      <c r="E31" s="667">
        <f>SUM(E3,E7,E9,E11,E13,E15,E17,E19,E21)</f>
        <v>39</v>
      </c>
      <c r="F31" s="763">
        <f t="shared" ref="F31:N31" si="7">SUM(F3,F7,F9,F11,F13,F15,F17,F19,F21)</f>
        <v>20</v>
      </c>
      <c r="G31" s="763">
        <f t="shared" si="7"/>
        <v>46</v>
      </c>
      <c r="H31" s="763">
        <f t="shared" si="7"/>
        <v>103</v>
      </c>
      <c r="I31" s="763">
        <f t="shared" si="7"/>
        <v>95</v>
      </c>
      <c r="J31" s="783">
        <f t="shared" si="7"/>
        <v>132</v>
      </c>
      <c r="K31" s="763">
        <f t="shared" si="7"/>
        <v>75</v>
      </c>
      <c r="L31" s="763">
        <f t="shared" si="7"/>
        <v>107</v>
      </c>
      <c r="M31" s="763">
        <f t="shared" si="7"/>
        <v>108</v>
      </c>
      <c r="N31" s="763">
        <f t="shared" si="7"/>
        <v>114</v>
      </c>
      <c r="O31" s="763">
        <f t="shared" ref="O31:V31" si="8">SUM(O3,O7,O9,O11,O13,O15,O17,O19,O21)</f>
        <v>99</v>
      </c>
      <c r="P31" s="763">
        <f t="shared" si="8"/>
        <v>84</v>
      </c>
      <c r="Q31" s="763">
        <f t="shared" si="8"/>
        <v>103</v>
      </c>
      <c r="R31" s="763">
        <f t="shared" si="8"/>
        <v>95</v>
      </c>
      <c r="S31" s="763">
        <f t="shared" si="8"/>
        <v>91</v>
      </c>
      <c r="T31" s="763">
        <f>SUM(T3,T7,T9,T11,T13,T15,T17,T19,T21)</f>
        <v>100</v>
      </c>
      <c r="U31" s="763">
        <f>SUM(U3,U7,U9,U11,U13,U15,U17,U19,U21)</f>
        <v>116</v>
      </c>
      <c r="V31" s="763">
        <f t="shared" si="8"/>
        <v>114</v>
      </c>
      <c r="W31" s="841">
        <f>SUM(W3,W7,W9,W11,W13,W15,W17,W19,W21,W24)</f>
        <v>131</v>
      </c>
      <c r="X31" s="784">
        <f>SUM(X3,X5,X7,X9,X11,X13,X15,X17,X19,X21,X24)</f>
        <v>214</v>
      </c>
      <c r="Y31" s="516">
        <f t="shared" si="0"/>
        <v>1986</v>
      </c>
    </row>
    <row r="32" spans="1:25" ht="13.5" customHeight="1">
      <c r="A32" s="1055"/>
      <c r="B32" s="1056"/>
      <c r="C32" s="1057"/>
      <c r="D32" s="123" t="s">
        <v>721</v>
      </c>
      <c r="E32" s="662">
        <f>SUM(E4,E8,E10,E12,E14,E16,E18,E20,E22,E23,E25,E27,E28)</f>
        <v>53</v>
      </c>
      <c r="F32" s="663">
        <f t="shared" ref="F32:N32" si="9">SUM(F4,F8,F10,F12,F14,F16,F18,F20,F22,F23,F25,F27,F28)</f>
        <v>66</v>
      </c>
      <c r="G32" s="663">
        <f t="shared" si="9"/>
        <v>115</v>
      </c>
      <c r="H32" s="747">
        <f t="shared" si="9"/>
        <v>159</v>
      </c>
      <c r="I32" s="663">
        <f t="shared" si="9"/>
        <v>152</v>
      </c>
      <c r="J32" s="663">
        <f t="shared" si="9"/>
        <v>155</v>
      </c>
      <c r="K32" s="663">
        <f t="shared" si="9"/>
        <v>149</v>
      </c>
      <c r="L32" s="663">
        <f t="shared" si="9"/>
        <v>111</v>
      </c>
      <c r="M32" s="663">
        <f t="shared" si="9"/>
        <v>154</v>
      </c>
      <c r="N32" s="663">
        <f t="shared" si="9"/>
        <v>150</v>
      </c>
      <c r="O32" s="663">
        <f>SUM(O4,O8,O10,O12,O14,O16,O18,O20,O22,O23,O25,O27,O28)</f>
        <v>142</v>
      </c>
      <c r="P32" s="663">
        <f>SUM(P4,P8,P10,P12,P14,P16,P18,P20,P22,P23,P25,P27,P28)</f>
        <v>134</v>
      </c>
      <c r="Q32" s="663">
        <f t="shared" ref="Q32:V32" si="10">SUM(Q4,Q8,Q10,Q12,Q14,Q16,Q18,Q20,Q22,Q23,Q25,Q26,Q27,Q28)</f>
        <v>154</v>
      </c>
      <c r="R32" s="663">
        <f t="shared" si="10"/>
        <v>151</v>
      </c>
      <c r="S32" s="663">
        <f t="shared" si="10"/>
        <v>155</v>
      </c>
      <c r="T32" s="785">
        <f t="shared" si="10"/>
        <v>166</v>
      </c>
      <c r="U32" s="785">
        <f t="shared" si="10"/>
        <v>132</v>
      </c>
      <c r="V32" s="747">
        <f t="shared" si="10"/>
        <v>153</v>
      </c>
      <c r="W32" s="830">
        <f t="shared" ref="W32" si="11">SUM(W4,W8,W10,W12,W14,W16,W18,W20,W22,W23,W25,W26,W27,W28)</f>
        <v>146</v>
      </c>
      <c r="X32" s="749">
        <f>SUM(X4,X6,X8,X10,X12,X14,X16,X18,X20,X22,X23,X25,X26,X27,X28)</f>
        <v>226</v>
      </c>
      <c r="Y32" s="517">
        <f t="shared" si="0"/>
        <v>2823</v>
      </c>
    </row>
    <row r="33" spans="1:25" ht="18" customHeight="1" thickBot="1">
      <c r="A33" s="1058"/>
      <c r="B33" s="1059"/>
      <c r="C33" s="1060"/>
      <c r="D33" s="418"/>
      <c r="E33" s="786">
        <f t="shared" ref="E33:O33" si="12">SUM(E31:E32)</f>
        <v>92</v>
      </c>
      <c r="F33" s="787">
        <f t="shared" si="12"/>
        <v>86</v>
      </c>
      <c r="G33" s="787">
        <f t="shared" si="12"/>
        <v>161</v>
      </c>
      <c r="H33" s="787">
        <f t="shared" si="12"/>
        <v>262</v>
      </c>
      <c r="I33" s="787">
        <f t="shared" si="12"/>
        <v>247</v>
      </c>
      <c r="J33" s="788">
        <f t="shared" si="12"/>
        <v>287</v>
      </c>
      <c r="K33" s="787">
        <f t="shared" si="12"/>
        <v>224</v>
      </c>
      <c r="L33" s="787">
        <f t="shared" si="12"/>
        <v>218</v>
      </c>
      <c r="M33" s="787">
        <f t="shared" si="12"/>
        <v>262</v>
      </c>
      <c r="N33" s="787">
        <f t="shared" si="12"/>
        <v>264</v>
      </c>
      <c r="O33" s="787">
        <f t="shared" si="12"/>
        <v>241</v>
      </c>
      <c r="P33" s="787">
        <f t="shared" ref="P33:X33" si="13">SUM(P31:P32)</f>
        <v>218</v>
      </c>
      <c r="Q33" s="787">
        <f t="shared" si="13"/>
        <v>257</v>
      </c>
      <c r="R33" s="787">
        <f t="shared" si="13"/>
        <v>246</v>
      </c>
      <c r="S33" s="787">
        <f t="shared" si="13"/>
        <v>246</v>
      </c>
      <c r="T33" s="787">
        <f t="shared" si="13"/>
        <v>266</v>
      </c>
      <c r="U33" s="787">
        <f>SUM(U31:U32)</f>
        <v>248</v>
      </c>
      <c r="V33" s="787">
        <f t="shared" si="13"/>
        <v>267</v>
      </c>
      <c r="W33" s="842">
        <f t="shared" si="13"/>
        <v>277</v>
      </c>
      <c r="X33" s="789">
        <f t="shared" si="13"/>
        <v>440</v>
      </c>
      <c r="Y33" s="419">
        <f t="shared" si="0"/>
        <v>4809</v>
      </c>
    </row>
    <row r="34" spans="1:25" ht="48" customHeight="1" thickBot="1">
      <c r="A34" s="1065" t="s">
        <v>4335</v>
      </c>
      <c r="B34" s="1065"/>
      <c r="C34" s="1065"/>
      <c r="D34" s="1065"/>
      <c r="E34" s="1065"/>
      <c r="F34" s="1065"/>
      <c r="G34" s="1065"/>
      <c r="H34" s="1065"/>
      <c r="I34" s="1065"/>
      <c r="J34" s="1065"/>
      <c r="K34" s="1065"/>
      <c r="L34" s="1065"/>
      <c r="M34" s="1065"/>
      <c r="N34" s="1065"/>
      <c r="O34" s="1065"/>
      <c r="P34" s="1065"/>
      <c r="Q34" s="1065"/>
      <c r="R34" s="1065"/>
      <c r="S34" s="1065"/>
      <c r="T34" s="1065"/>
      <c r="U34" s="1065"/>
    </row>
    <row r="35" spans="1:25" ht="12" customHeight="1" thickTop="1">
      <c r="A35" s="1061" t="s">
        <v>956</v>
      </c>
      <c r="B35" s="1062"/>
      <c r="C35" s="1062"/>
      <c r="D35" s="1072">
        <f>COUNTA(B37:C112,G37:H112,L37:M112,Q37:R112,U37:V112)</f>
        <v>109</v>
      </c>
      <c r="E35" s="71"/>
      <c r="F35" s="1071" t="s">
        <v>597</v>
      </c>
      <c r="G35" s="1071"/>
      <c r="H35" s="357">
        <f>SUM(S98,S68,N65,N80,N98,N101,I92,I110,D77,D62,D110,D44,N44,W38)</f>
        <v>746</v>
      </c>
      <c r="I35" s="262">
        <f>H35/V35</f>
        <v>0.15981148243359039</v>
      </c>
      <c r="J35" s="1070" t="s">
        <v>599</v>
      </c>
      <c r="K35" s="1070"/>
      <c r="L35" s="356">
        <f>SUM(D37:D112,I37:I112,N37:N112,S37:S112,W37:W112)-O35-H35</f>
        <v>3882</v>
      </c>
      <c r="M35" s="262">
        <f>L35/V35</f>
        <v>0.83161953727506421</v>
      </c>
      <c r="N35" s="496" t="s">
        <v>598</v>
      </c>
      <c r="O35" s="261">
        <f>SUM(N53,N86,N59,S47,S50,S59,S65,D92,D95,N41,W59,N47)</f>
        <v>90</v>
      </c>
      <c r="P35" s="355">
        <f>O35/V35</f>
        <v>1.9280205655526992E-2</v>
      </c>
      <c r="Q35" s="580"/>
      <c r="R35" s="580"/>
      <c r="S35" s="1031" t="s">
        <v>955</v>
      </c>
      <c r="T35" s="1032"/>
      <c r="U35" s="1032"/>
      <c r="V35" s="1035">
        <f>SUM(D38:D106,I38:I106,N38:N108,W59,S38:S106,W38:W106)</f>
        <v>4668</v>
      </c>
      <c r="W35" s="1035"/>
      <c r="X35" s="1036"/>
    </row>
    <row r="36" spans="1:25" ht="9.75" customHeight="1" thickBot="1">
      <c r="A36" s="1063"/>
      <c r="B36" s="1064"/>
      <c r="C36" s="1064"/>
      <c r="D36" s="1073"/>
      <c r="E36" s="71"/>
      <c r="F36" s="71"/>
      <c r="G36" s="71"/>
      <c r="H36" s="71"/>
      <c r="I36" s="71"/>
      <c r="J36" s="71"/>
      <c r="K36" s="71"/>
      <c r="L36" s="71"/>
      <c r="M36" s="71"/>
      <c r="N36" s="71"/>
      <c r="O36" s="71"/>
      <c r="P36" s="71"/>
      <c r="Q36" s="580"/>
      <c r="R36" s="580"/>
      <c r="S36" s="1033"/>
      <c r="T36" s="1034"/>
      <c r="U36" s="1034"/>
      <c r="V36" s="1037"/>
      <c r="W36" s="1037"/>
      <c r="X36" s="1038"/>
    </row>
    <row r="37" spans="1:25" ht="8.25" customHeight="1" thickTop="1">
      <c r="A37" s="211"/>
      <c r="B37" s="72"/>
      <c r="C37" s="72"/>
      <c r="D37" s="72"/>
      <c r="E37" s="72"/>
      <c r="F37" s="72"/>
      <c r="G37" s="72"/>
      <c r="H37" s="72"/>
      <c r="I37" s="72"/>
      <c r="J37" s="72"/>
      <c r="K37" s="72"/>
      <c r="L37" s="72"/>
      <c r="M37" s="72"/>
      <c r="N37" s="72"/>
      <c r="O37" s="72"/>
      <c r="P37" s="72"/>
      <c r="Q37" s="72"/>
      <c r="R37" s="72"/>
      <c r="S37" s="72"/>
      <c r="T37" s="72"/>
      <c r="U37" s="72"/>
      <c r="V37" s="72"/>
      <c r="W37" s="72"/>
      <c r="X37" s="73"/>
    </row>
    <row r="38" spans="1:25" ht="8.25" customHeight="1">
      <c r="A38" s="75"/>
      <c r="B38" s="1042" t="s">
        <v>753</v>
      </c>
      <c r="C38" s="1042"/>
      <c r="D38" s="1028">
        <f>COUNTIF('1995'!$A$9:$L$294,"Frýdek-Místek")+COUNTIF('1996'!$A$11:$L$296,"Frýdek-Místek")+COUNTIF('1997'!$A$9:$L$294,"Frýdek-Místek")+COUNTIF('1998'!$A$9:$L$294,"Frýdek-Místek")+COUNTIF('1999'!$A$9:$L$318,"Frýdek-Místek")+COUNTIF('2000'!$A$8:$L$322,"Frýdek-Místek")+COUNTIF('2001'!$A$8:$L$335,"Frýdek-Místek")+COUNTIF('2002'!$A$8:$L$335,"Frýdek-Místek")+COUNTIF('2003'!$A$8:$L$337,"Frýdek-Místek")+COUNTIF('2004'!$A$8:$L$337,"Frýdek-Místek")+COUNTIF('2005'!$A$8:$L$337,"Frýdek-Místek")+COUNTIF('2006'!$A$8:$L$324,"Frýdek-Místek")+COUNTIF('2007'!$A$8:$L$324,"Frýdek-Místek")+COUNTIF('2008'!$A$8:$L$324,"Frýdek-Místek")+COUNTIF('2009'!$A$8:$L$324,"Frýdek-Místek")+COUNTIF('2010'!$A$8:$L$324,"Frýdek-Místek")+COUNTIF('2011'!$A$8:$L$324,"Frýdek-Místek")+COUNTIF('2012'!$A$8:$L$324,"Frýdek-Místek")+COUNTIF('2013'!$A$8:$L$324,"Frýdek-Místek")+COUNTIF('2014'!$A$8:$L$420,"Frýdek-Místek")</f>
        <v>1127</v>
      </c>
      <c r="E38" s="1041">
        <f>D38/$V$35</f>
        <v>0.24143101970865466</v>
      </c>
      <c r="F38" s="49"/>
      <c r="G38" s="1042" t="s">
        <v>2056</v>
      </c>
      <c r="H38" s="1042"/>
      <c r="I38" s="1028">
        <f>COUNTIF('1995'!$A$9:$L$294,"Orlová")+COUNTIF('1996'!$A$11:$L$296,"Orlová")+COUNTIF('1997'!$A$9:$L$294,"Orlová")+COUNTIF('1998'!$A$9:$L$294,"Orlová")+COUNTIF('1999'!$A$9:$L$318,"Orlová")+COUNTIF('2000'!$A$8:$L$322,"Orlová")+COUNTIF('2001'!$A$8:$L$335,"Orlová")+COUNTIF('2002'!$A$8:$L$335,"Orlová")+COUNTIF('2003'!$A$8:$L$337,"Orlová")+COUNTIF('2004'!$A$8:$L$337,"Orlová")+COUNTIF('2005'!$A$8:$L$337,"Orlová")+COUNTIF('2006'!$A$8:$L$324,"Orlová")+COUNTIF('2007'!$A$8:$L$324,"Orlová")+COUNTIF('2008'!$A$8:$L$324,"Orlová")+COUNTIF('2009'!$A$8:$L$324,"Orlová")+COUNTIF('2010'!$A$8:$L$324,"Orlová")+COUNTIF('2011'!$A$8:$L$324,"Orlová")+COUNTIF('2012'!$A$8:$L$324,"Orlová")+COUNTIF('2013'!$A$8:$L$324,"Orlová")</f>
        <v>17</v>
      </c>
      <c r="J38" s="1041">
        <f>I38/$V$35</f>
        <v>3.6418166238217651E-3</v>
      </c>
      <c r="K38" s="49"/>
      <c r="L38" s="1040" t="s">
        <v>3384</v>
      </c>
      <c r="M38" s="1040"/>
      <c r="N38" s="1028">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COUNTIF('2013'!$A$8:$L$324,"Pogwizdów")+COUNTIF('2014'!$A$8:$L$424,"Pogwizdów")</f>
        <v>4</v>
      </c>
      <c r="O38" s="1041">
        <f>N38/$V$35</f>
        <v>8.5689802913453304E-4</v>
      </c>
      <c r="P38" s="49"/>
      <c r="Q38" s="1042" t="s">
        <v>609</v>
      </c>
      <c r="R38" s="1042"/>
      <c r="S38" s="1028">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T38" s="1041">
        <f>S38/$V$35</f>
        <v>2.1422450728363326E-4</v>
      </c>
      <c r="U38" s="1040" t="s">
        <v>3504</v>
      </c>
      <c r="V38" s="1040"/>
      <c r="W38" s="1028">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COUNTIF('2013'!$A$8:$L$324,"Drogomyśl")</f>
        <v>1</v>
      </c>
      <c r="X38" s="1029">
        <f>W38/$V$35</f>
        <v>2.1422450728363326E-4</v>
      </c>
    </row>
    <row r="39" spans="1:25" ht="8.25" customHeight="1">
      <c r="A39" s="75"/>
      <c r="B39" s="1042"/>
      <c r="C39" s="1042"/>
      <c r="D39" s="1028"/>
      <c r="E39" s="1041"/>
      <c r="F39" s="49"/>
      <c r="G39" s="1042"/>
      <c r="H39" s="1042"/>
      <c r="I39" s="1028"/>
      <c r="J39" s="1041"/>
      <c r="K39" s="49"/>
      <c r="L39" s="1040"/>
      <c r="M39" s="1040"/>
      <c r="N39" s="1028"/>
      <c r="O39" s="1041"/>
      <c r="P39" s="49"/>
      <c r="Q39" s="1042"/>
      <c r="R39" s="1042"/>
      <c r="S39" s="1028"/>
      <c r="T39" s="1041"/>
      <c r="U39" s="1040"/>
      <c r="V39" s="1040"/>
      <c r="W39" s="1028"/>
      <c r="X39" s="1029"/>
    </row>
    <row r="40" spans="1:25" ht="4.5" customHeight="1">
      <c r="A40" s="75"/>
      <c r="B40" s="49"/>
      <c r="C40" s="49"/>
      <c r="D40" s="49"/>
      <c r="E40" s="76"/>
      <c r="F40" s="49"/>
      <c r="G40" s="74"/>
      <c r="H40" s="74"/>
      <c r="I40" s="522"/>
      <c r="J40" s="521"/>
      <c r="K40" s="49"/>
      <c r="L40" s="49"/>
      <c r="M40" s="49"/>
      <c r="N40" s="522"/>
      <c r="O40" s="521"/>
      <c r="P40" s="49"/>
      <c r="Q40" s="49"/>
      <c r="R40" s="49"/>
      <c r="S40" s="49"/>
      <c r="T40" s="76"/>
      <c r="U40" s="643"/>
      <c r="V40" s="49"/>
      <c r="W40" s="49"/>
      <c r="X40" s="77"/>
    </row>
    <row r="41" spans="1:25" ht="8.25" customHeight="1">
      <c r="A41" s="75"/>
      <c r="B41" s="1074" t="s">
        <v>631</v>
      </c>
      <c r="C41" s="1074"/>
      <c r="D41" s="1028">
        <f>COUNTIF('1995'!$A$9:$L$294,"Hrádek")+COUNTIF('1996'!$A$11:$L$296,"Hrádek")+COUNTIF('1997'!$A$9:$L$294,"Hrádek")+COUNTIF('1998'!$A$9:$L$294,"Hrádek")+COUNTIF('1999'!$A$9:$L$318,"Hrádek")+COUNTIF('2000'!$A$8:$L$322,"Hrádek")+COUNTIF('2001'!$A$8:$L$335,"Hrádek")+COUNTIF('2002'!$A$8:$L$335,"Hrádek")+COUNTIF('2003'!$A$8:$L$337,"Hrádek")+COUNTIF('2004'!$A$8:$L$337,"Hrádek")+COUNTIF('2005'!$A$8:$L$337,"Hrádek")+COUNTIF('2006'!$A$8:$L$324,"Hrádek")+COUNTIF('2007'!$A$8:$L$324,"Hrádek")+COUNTIF('2008'!$A$8:$L$324,"Hrádek")+COUNTIF('2009'!$A$8:$L$324,"Hrádek")+COUNTIF('2010'!$A$8:$L$324,"Hrádek")+COUNTIF('2011'!$A$8:$L$324,"Hrádek")+COUNTIF('2012'!$A$8:$L$324,"Hrádek")+COUNTIF('2013'!$A$8:$L$324,"Hrádek")+COUNTIF('2014'!$A$8:$L$420,"Hrádek")</f>
        <v>917</v>
      </c>
      <c r="E41" s="1041">
        <f>D41/$V$35</f>
        <v>0.19644387317909168</v>
      </c>
      <c r="F41" s="49"/>
      <c r="G41" s="1044" t="s">
        <v>944</v>
      </c>
      <c r="H41" s="1044"/>
      <c r="I41" s="1028">
        <f>COUNTIF('1995'!$A$9:$L$294,"Oldřichovice")+COUNTIF('1996'!$A$11:$L$296,"Oldřichovice")+COUNTIF('1997'!$A$9:$L$294,"Oldřichovice")+COUNTIF('1998'!$A$9:$L$294,"Oldřichovice")+COUNTIF('1999'!$A$9:$L$318,"Oldřichovice")+COUNTIF('2000'!$A$8:$L$322,"Oldřichovice")+COUNTIF('2001'!$A$8:$L$335,"Oldřichovice")+COUNTIF('2002'!$A$8:$L$335,"Oldřichovice")+COUNTIF('2003'!$A$8:$L$337,"Oldřichovice")+COUNTIF('2004'!$A$8:$L$337,"Oldřichovice")+COUNTIF('2005'!$A$8:$L$337,"Oldřichovice")+COUNTIF('2006'!$A$8:$L$324,"Oldřichovice")+COUNTIF('2007'!$A$8:$L$324,"Oldřichovice")+COUNTIF('2008'!$A$8:$L$324,"Oldřichovice")+COUNTIF('2009'!$A$8:$L$324,"Oldřichovice")+COUNTIF('2010'!$A$8:$L$324,"Oldřichovice")+COUNTIF('2011'!$A$8:$L$324,"Oldřichovice")+COUNTIF('2012'!$A$8:$L$324,"Oldřichovice")+COUNTIF('2013'!$A$8:$L$324,"Oldřichovice")</f>
        <v>15</v>
      </c>
      <c r="J41" s="1041">
        <f>I41/$V$35</f>
        <v>3.2133676092544988E-3</v>
      </c>
      <c r="K41" s="49"/>
      <c r="L41" s="1066" t="s">
        <v>2261</v>
      </c>
      <c r="M41" s="1066"/>
      <c r="N41" s="1028">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O41" s="1041">
        <f>N41/$V$35</f>
        <v>8.5689802913453304E-4</v>
      </c>
      <c r="P41" s="49"/>
      <c r="Q41" s="1042" t="s">
        <v>522</v>
      </c>
      <c r="R41" s="1042"/>
      <c r="S41" s="1028">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f>
        <v>1</v>
      </c>
      <c r="T41" s="1041">
        <f>S41/$V$35</f>
        <v>2.1422450728363326E-4</v>
      </c>
      <c r="U41" s="1042" t="s">
        <v>3727</v>
      </c>
      <c r="V41" s="1042"/>
      <c r="W41" s="1028">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41" s="1029">
        <f>W41/$V$35</f>
        <v>2.1422450728363326E-4</v>
      </c>
    </row>
    <row r="42" spans="1:25" ht="8.25" customHeight="1">
      <c r="A42" s="75"/>
      <c r="B42" s="1074"/>
      <c r="C42" s="1074"/>
      <c r="D42" s="1028"/>
      <c r="E42" s="1041"/>
      <c r="F42" s="49"/>
      <c r="G42" s="1044"/>
      <c r="H42" s="1044"/>
      <c r="I42" s="1028"/>
      <c r="J42" s="1041"/>
      <c r="K42" s="49"/>
      <c r="L42" s="1066"/>
      <c r="M42" s="1066"/>
      <c r="N42" s="1028"/>
      <c r="O42" s="1041"/>
      <c r="P42" s="49"/>
      <c r="Q42" s="1042"/>
      <c r="R42" s="1042"/>
      <c r="S42" s="1028"/>
      <c r="T42" s="1041"/>
      <c r="U42" s="1042"/>
      <c r="V42" s="1042"/>
      <c r="W42" s="1028"/>
      <c r="X42" s="1029"/>
    </row>
    <row r="43" spans="1:25" ht="5.25" customHeight="1">
      <c r="A43" s="75"/>
      <c r="B43" s="49"/>
      <c r="C43" s="49"/>
      <c r="D43" s="49"/>
      <c r="E43" s="76"/>
      <c r="F43" s="49"/>
      <c r="G43" s="49"/>
      <c r="H43" s="49"/>
      <c r="I43" s="49"/>
      <c r="J43" s="49"/>
      <c r="K43" s="49"/>
      <c r="L43" s="49"/>
      <c r="M43" s="49"/>
      <c r="N43" s="49"/>
      <c r="O43" s="76"/>
      <c r="P43" s="49"/>
      <c r="Q43" s="49"/>
      <c r="R43" s="76"/>
      <c r="S43" s="49"/>
      <c r="T43" s="76"/>
      <c r="U43" s="429"/>
      <c r="V43" s="581"/>
      <c r="W43" s="429"/>
      <c r="X43" s="582"/>
    </row>
    <row r="44" spans="1:25" ht="8.25" customHeight="1">
      <c r="A44" s="75"/>
      <c r="B44" s="1040" t="s">
        <v>931</v>
      </c>
      <c r="C44" s="1040"/>
      <c r="D44" s="1028">
        <f>COUNTIF('1995'!$A$9:$L$294,"Istebna")+COUNTIF('1996'!$A$11:$L$296,"Istebna")+COUNTIF('1997'!$A$9:$L$294,"Istebna")+COUNTIF('1998'!$A$9:$L$294,"Istebna")+COUNTIF('1999'!$A$9:$L$318,"Istebna")+COUNTIF('2000'!$A$8:$L$322,"Istebna")+COUNTIF('2001'!$A$8:$L$335,"Istebna")+COUNTIF('2002'!$A$8:$L$335,"Istebna")+COUNTIF('2003'!$A$8:$L$337,"Istebna")+COUNTIF('2004'!$A$8:$L$337,"Istebna")+COUNTIF('2005'!$A$8:$L$337,"Istebna")+COUNTIF('2006'!$A$8:$L$324,"Istebna")+COUNTIF('2007'!$A$8:$L$324,"Istebna")+COUNTIF('2008'!$A$8:$L$324,"Istebna")+COUNTIF('2009'!$A$8:$L$324,"Istebna")+COUNTIF('2010'!$A$8:$L$324,"Istebna")+COUNTIF('2011'!$A$8:$L$324,"Istebna")+COUNTIF('2012'!$A$8:$L$324,"Istebna")+COUNTIF('2013'!$A$8:$L$324,"Istebna")+COUNTIF('2014'!$A$8:$L$420,"Istebna")</f>
        <v>554</v>
      </c>
      <c r="E44" s="1041">
        <f>D44/$V$35</f>
        <v>0.11868037703513282</v>
      </c>
      <c r="F44" s="49"/>
      <c r="G44" s="1042" t="s">
        <v>885</v>
      </c>
      <c r="H44" s="1042"/>
      <c r="I44" s="1028">
        <f>COUNTIF('1995'!$A$9:$L$294,"Frýdlant")+COUNTIF('1996'!$A$11:$L$296,"Frýdlant")+COUNTIF('1997'!$A$9:$L$294,"Frýdlant")+COUNTIF('1998'!$A$9:$L$294,"Frýdlant")+COUNTIF('1999'!$A$9:$L$318,"Frýdlant")+COUNTIF('2000'!$A$8:$L$322,"Frýdlant")+COUNTIF('2001'!$A$8:$L$335,"Frýdlant")+COUNTIF('2002'!$A$8:$L$335,"Frýdlant")+COUNTIF('2003'!$A$8:$L$337,"Frýdlant")+COUNTIF('2004'!$A$8:$L$337,"Frýdlant")+COUNTIF('2005'!$A$8:$L$337,"Frýdlant")+COUNTIF('2006'!$A$8:$L$324,"Frýdlant")+COUNTIF('2007'!$A$8:$L$324,"Frýdlant")+COUNTIF('2008'!$A$8:$L$324,"Frýdlant")+COUNTIF('2009'!$A$8:$L$324,"Frýdlant")+COUNTIF('2010'!$A$8:$L$324,"Frýdlant")+COUNTIF('2011'!$A$8:$L$324,"Frýdlant")+COUNTIF('2012'!$A$8:$L$324,"Frýdlant")+COUNTIF('2013'!$A$8:$L$324,"Frýdlant")+COUNTIF('2014'!$A$8:$L$424,"Frýdlant")</f>
        <v>15</v>
      </c>
      <c r="J44" s="1041">
        <f>I44/$V$35</f>
        <v>3.2133676092544988E-3</v>
      </c>
      <c r="K44" s="49"/>
      <c r="L44" s="1040" t="s">
        <v>3221</v>
      </c>
      <c r="M44" s="1040"/>
      <c r="N44" s="1028">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44" s="1041">
        <f>N44/$V$35</f>
        <v>6.426735218508997E-4</v>
      </c>
      <c r="P44" s="49"/>
      <c r="Q44" s="1042" t="s">
        <v>3590</v>
      </c>
      <c r="R44" s="1042"/>
      <c r="S44" s="1028">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T44" s="1041">
        <f>S44/$V$35</f>
        <v>2.1422450728363326E-4</v>
      </c>
      <c r="U44" s="1042" t="s">
        <v>3759</v>
      </c>
      <c r="V44" s="1042"/>
      <c r="W44" s="1028">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44" s="1029">
        <f>W44/$V$35</f>
        <v>2.1422450728363326E-4</v>
      </c>
    </row>
    <row r="45" spans="1:25" ht="8.25" customHeight="1">
      <c r="A45" s="75"/>
      <c r="B45" s="1040"/>
      <c r="C45" s="1040"/>
      <c r="D45" s="1028"/>
      <c r="E45" s="1041"/>
      <c r="F45" s="49"/>
      <c r="G45" s="1042"/>
      <c r="H45" s="1042"/>
      <c r="I45" s="1028"/>
      <c r="J45" s="1041"/>
      <c r="K45" s="49"/>
      <c r="L45" s="1040"/>
      <c r="M45" s="1040"/>
      <c r="N45" s="1028"/>
      <c r="O45" s="1041"/>
      <c r="P45" s="49"/>
      <c r="Q45" s="1042"/>
      <c r="R45" s="1042"/>
      <c r="S45" s="1028"/>
      <c r="T45" s="1041"/>
      <c r="U45" s="1042"/>
      <c r="V45" s="1042"/>
      <c r="W45" s="1028"/>
      <c r="X45" s="1029"/>
    </row>
    <row r="46" spans="1:25" ht="5.25" customHeight="1">
      <c r="A46" s="75"/>
      <c r="B46" s="49"/>
      <c r="C46" s="49"/>
      <c r="D46" s="49"/>
      <c r="E46" s="76"/>
      <c r="F46" s="49"/>
      <c r="G46" s="74"/>
      <c r="H46" s="74"/>
      <c r="I46" s="522"/>
      <c r="J46" s="521"/>
      <c r="K46" s="49"/>
      <c r="L46" s="49"/>
      <c r="M46" s="49"/>
      <c r="N46" s="49"/>
      <c r="O46" s="76"/>
      <c r="P46" s="49"/>
      <c r="Q46" s="49"/>
      <c r="R46" s="49"/>
      <c r="S46" s="49"/>
      <c r="T46" s="76"/>
      <c r="U46" s="429"/>
      <c r="V46" s="429"/>
      <c r="W46" s="429"/>
      <c r="X46" s="582"/>
    </row>
    <row r="47" spans="1:25" ht="8.25" customHeight="1">
      <c r="A47" s="75"/>
      <c r="B47" s="1044" t="s">
        <v>663</v>
      </c>
      <c r="C47" s="1044"/>
      <c r="D47" s="1028">
        <f>COUNTIF('1995'!$A$9:$L$294,"Třinec")+COUNTIF('1996'!$A$11:$L$296,"Třinec")+COUNTIF('1997'!$A$9:$L$294,"Třinec")+COUNTIF('1998'!$A$9:$L$294,"Třinec")+COUNTIF('1999'!$A$9:$L$318,"Třinec")+COUNTIF('2000'!$A$8:$L$322,"Třinec")+COUNTIF('2001'!$A$8:$L$335,"Třinec")+COUNTIF('2002'!$A$8:$L$335,"Třinec")+COUNTIF('2003'!$A$8:$L$337,"Třinec")+COUNTIF('2004'!$A$8:$L$337,"Třinec")+COUNTIF('2005'!$A$8:$L$337,"Třinec")+COUNTIF('2006'!$A$8:$L$324,"Třinec")+COUNTIF('2007'!$A$8:$L$324,"Třinec")+COUNTIF('2008'!$A$8:$L$324,"Třinec")+COUNTIF('2009'!$A$8:$L$324,"Třinec")+COUNTIF('2010'!$A$8:$L$324,"Třinec")+COUNTIF('2011'!$A$8:$L$324,"Třinec")+COUNTIF('2012'!$A$8:$L$324,"Třinec")+COUNTIF('2013'!$A$8:$L$324,"Třinec")+COUNTIF('2014'!$A$8:$L$420,"Třinec")</f>
        <v>315</v>
      </c>
      <c r="E47" s="1041">
        <f>D47/$V$35</f>
        <v>6.7480719794344474E-2</v>
      </c>
      <c r="F47" s="49"/>
      <c r="G47" s="1042" t="s">
        <v>945</v>
      </c>
      <c r="H47" s="1042"/>
      <c r="I47" s="1028">
        <f>COUNTIF('1995'!$A$9:$L$294,"Raškovice")+COUNTIF('1996'!$A$11:$L$296,"Raškovice")+COUNTIF('1997'!$A$9:$L$294,"Raškovice")+COUNTIF('1998'!$A$9:$L$294,"Raškovice")+COUNTIF('1999'!$A$9:$L$318,"Raškovice")+COUNTIF('2000'!$A$8:$L$322,"Raškovice")+COUNTIF('2001'!$A$8:$L$335,"Raškovice")+COUNTIF('2002'!$A$8:$L$335,"Raškovice")+COUNTIF('2003'!$A$8:$L$337,"Raškovice")+COUNTIF('2004'!$A$8:$L$337,"Raškovice")+COUNTIF('2005'!$A$8:$L$337,"Raškovice")+COUNTIF('2006'!$A$8:$L$324,"Raškovice")+COUNTIF('2007'!$A$8:$L$324,"Raškovice")+COUNTIF('2008'!$A$8:$L$324,"Raškovice")+COUNTIF('2009'!$A$8:$L$324,"Raškovice")+COUNTIF('2010'!$A$8:$L$324,"Raškovice")+COUNTIF('2011'!$A$8:$L$324,"Raškovice")+COUNTIF('2012'!$A$8:$L$324,"Raškovice")</f>
        <v>14</v>
      </c>
      <c r="J47" s="1041">
        <f>I47/$V$35</f>
        <v>2.9991431019708655E-3</v>
      </c>
      <c r="K47" s="49"/>
      <c r="L47" s="1043" t="s">
        <v>1517</v>
      </c>
      <c r="M47" s="1043"/>
      <c r="N47" s="1028">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O47" s="1041">
        <f>N47/$V$35</f>
        <v>6.426735218508997E-4</v>
      </c>
      <c r="P47" s="49"/>
      <c r="Q47" s="1043" t="s">
        <v>894</v>
      </c>
      <c r="R47" s="1043"/>
      <c r="S47" s="1028">
        <f>COUNTIF('1995'!$A$9:$L$294,"Čierne")+COUNTIF('1996'!$A$11:$L$296,"Čierne")+COUNTIF('1997'!$A$9:$L$294,"Čierne")+COUNTIF('1998'!$A$9:$L$294,"Čierne")+COUNTIF('1999'!$A$9:$L$318,"Čierne")+COUNTIF('2000'!$A$8:$L$322,"Čierne")+COUNTIF('2001'!$A$8:$L$335,"Čierne")+COUNTIF('2002'!$A$8:$L$335,"Čierne")+COUNTIF('2003'!$A$8:$L$337,"Čierne")+COUNTIF('2004'!$A$8:$L$337,"Čierne")+COUNTIF('2005'!$A$8:$L$337,"Čierne")+COUNTIF('2006'!$A$8:$L$324,"Čierne")+COUNTIF('2007'!$A$8:$L$324,"Čierne")+COUNTIF('2008'!$A$8:$L$324,"Čierne")+COUNTIF('2009'!$A$8:$L$324,"Čierne")+COUNTIF('2010'!$A$8:$L$324,"Čierne")+COUNTIF('2011'!$A$8:$L$324,"Čierne")+COUNTIF('2012'!$A$8:$L$324,"Čierne")</f>
        <v>1</v>
      </c>
      <c r="T47" s="1041">
        <f>S47/$V$35</f>
        <v>2.1422450728363326E-4</v>
      </c>
      <c r="U47" s="1042" t="s">
        <v>34</v>
      </c>
      <c r="V47" s="1042"/>
      <c r="W47" s="1028">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X47" s="1029">
        <f>W47/$V$35</f>
        <v>2.1422450728363326E-4</v>
      </c>
    </row>
    <row r="48" spans="1:25" ht="8.25" customHeight="1">
      <c r="A48" s="75"/>
      <c r="B48" s="1044"/>
      <c r="C48" s="1044"/>
      <c r="D48" s="1028"/>
      <c r="E48" s="1041"/>
      <c r="F48" s="49"/>
      <c r="G48" s="1042"/>
      <c r="H48" s="1042"/>
      <c r="I48" s="1028"/>
      <c r="J48" s="1041"/>
      <c r="K48" s="49"/>
      <c r="L48" s="1043"/>
      <c r="M48" s="1043"/>
      <c r="N48" s="1028"/>
      <c r="O48" s="1041"/>
      <c r="P48" s="49"/>
      <c r="Q48" s="1043"/>
      <c r="R48" s="1043"/>
      <c r="S48" s="1028"/>
      <c r="T48" s="1041"/>
      <c r="U48" s="1042"/>
      <c r="V48" s="1042"/>
      <c r="W48" s="1028"/>
      <c r="X48" s="1029"/>
    </row>
    <row r="49" spans="1:24" ht="5.25" customHeight="1">
      <c r="A49" s="75"/>
      <c r="B49" s="49"/>
      <c r="C49" s="49"/>
      <c r="D49" s="49"/>
      <c r="E49" s="76"/>
      <c r="F49" s="74"/>
      <c r="G49" s="49"/>
      <c r="H49" s="49"/>
      <c r="I49" s="49"/>
      <c r="J49" s="49"/>
      <c r="K49" s="106"/>
      <c r="L49" s="74"/>
      <c r="M49" s="74"/>
      <c r="N49" s="522"/>
      <c r="O49" s="521"/>
      <c r="P49" s="49"/>
      <c r="Q49" s="522"/>
      <c r="R49" s="78"/>
      <c r="S49" s="49"/>
      <c r="T49" s="76"/>
      <c r="U49" s="623"/>
      <c r="V49" s="518"/>
      <c r="W49" s="429"/>
      <c r="X49" s="582"/>
    </row>
    <row r="50" spans="1:24" ht="8.25" customHeight="1">
      <c r="A50" s="75"/>
      <c r="B50" s="1044" t="s">
        <v>671</v>
      </c>
      <c r="C50" s="1044"/>
      <c r="D50" s="1028">
        <f>COUNTIF('1995'!$A$9:$L$294,"Jablunkov")+COUNTIF('1996'!$A$11:$L$296,"Jablunkov")+COUNTIF('1997'!$A$9:$L$294,"Jablunkov")+COUNTIF('1998'!$A$9:$L$294,"Jablunkov")+COUNTIF('1999'!$A$9:$L$318,"Jablunkov")+COUNTIF('2000'!$A$8:$L$322,"Jablunkov")+COUNTIF('2001'!$A$8:$L$335,"Jablunkov")+COUNTIF('2002'!$A$8:$L$335,"Jablunkov")+COUNTIF('2003'!$A$8:$L$337,"Jablunkov")+COUNTIF('2004'!$A$8:$L$337,"Jablunkov")+COUNTIF('2005'!$A$8:$L$337,"Jablunkov")+COUNTIF('2006'!$A$8:$L$324,"Jablunkov")+COUNTIF('2007'!$A$8:$L$324,"Jablunkov")+COUNTIF('2008'!$A$8:$L$324,"Jablunkov")+COUNTIF('2009'!$A$8:$L$324,"Jablunkov")+COUNTIF('2010'!$A$8:$L$324,"Jablunkov")+COUNTIF('2011'!$A$8:$L$324,"Jablunkov")+COUNTIF('2012'!$A$8:$L$324,"Jablunkov")+COUNTIF('2013'!$A$8:$L$324,"Jablunkov")+COUNTIF('2014'!$A$8:$L$420,"Jablunkov")</f>
        <v>223</v>
      </c>
      <c r="E50" s="1041">
        <f>D50/$V$35</f>
        <v>4.7772065124250217E-2</v>
      </c>
      <c r="F50" s="74"/>
      <c r="G50" s="1042" t="s">
        <v>2330</v>
      </c>
      <c r="H50" s="1042"/>
      <c r="I50" s="1028">
        <f>COUNTIF('1995'!$A$9:$L$294,"Guty")+COUNTIF('1996'!$A$11:$L$296,"Guty")+COUNTIF('1997'!$A$9:$L$294,"Guty")+COUNTIF('1998'!$A$9:$L$294,"Guty")+COUNTIF('1999'!$A$9:$L$318,"Guty")+COUNTIF('2000'!$A$8:$L$322,"Guty")+COUNTIF('2001'!$A$8:$L$335,"Guty")+COUNTIF('2002'!$A$8:$L$335,"Guty")+COUNTIF('2003'!$A$8:$L$337,"Guty")+COUNTIF('2004'!$A$8:$L$337,"Guty")+COUNTIF('2005'!$A$8:$L$337,"Guty")+COUNTIF('2006'!$A$8:$L$324,"Guty")+COUNTIF('2007'!$A$8:$L$324,"Guty")+COUNTIF('2008'!$A$8:$L$324,"Guty")+COUNTIF('2009'!$A$8:$L$324,"Guty")+COUNTIF('2010'!$A$8:$L$324,"Guty")+COUNTIF('2011'!$A$8:$L$324,"Guty")+COUNTIF('2012'!$A$8:$L$324,"Guty")+COUNTIF('2013'!$A$8:$L$324,"Guty")+COUNTIF('2014'!$A$8:$L$424,"Guty")</f>
        <v>13</v>
      </c>
      <c r="J50" s="1041">
        <f>I50/$V$35</f>
        <v>2.7849185946872321E-3</v>
      </c>
      <c r="K50" s="49"/>
      <c r="L50" s="1042" t="s">
        <v>2617</v>
      </c>
      <c r="M50" s="1042"/>
      <c r="N50" s="1028">
        <f>COUNTIF('1995'!$A$9:$L$294,"Praha")+COUNTIF('1996'!$A$11:$L$296,"Praha")+COUNTIF('1997'!$A$9:$L$294,"Praha")+COUNTIF('1998'!$A$9:$L$294,"Praha")+COUNTIF('1999'!$A$9:$L$318,"Praha")+COUNTIF('2000'!$A$8:$L$322,"Praha")+COUNTIF('2001'!$A$8:$L$335,"Praha")+COUNTIF('2002'!$A$8:$L$335,"Praha")+COUNTIF('2003'!$A$8:$L$337,"Praha")+COUNTIF('2004'!$A$8:$L$337,"Praha")+COUNTIF('2005'!$A$8:$L$337,"Praha")+COUNTIF('2006'!$A$8:$L$324,"Praha")+COUNTIF('2007'!$A$8:$L$324,"Praha")+COUNTIF('2008'!$A$8:$L$324,"Praha")+COUNTIF('2009'!$A$8:$L$324,"Praha")+COUNTIF('2010'!$A$8:$L$324,"Praha")+COUNTIF('2011'!$A$8:$L$324,"Praha")+COUNTIF('2012'!$A$8:$L$324,"Praha")+COUNTIF('2013'!$A$8:$L$324,"Praha")</f>
        <v>3</v>
      </c>
      <c r="O50" s="1041">
        <f>N50/$V$35</f>
        <v>6.426735218508997E-4</v>
      </c>
      <c r="P50" s="49"/>
      <c r="Q50" s="1067" t="s">
        <v>3222</v>
      </c>
      <c r="R50" s="1067"/>
      <c r="S50" s="1028">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T50" s="1041">
        <f>S50/$V$35</f>
        <v>2.1422450728363326E-4</v>
      </c>
      <c r="U50" s="1042" t="s">
        <v>2186</v>
      </c>
      <c r="V50" s="1042"/>
      <c r="W50" s="1028">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X50" s="1029">
        <f>W50/$V$35</f>
        <v>2.1422450728363326E-4</v>
      </c>
    </row>
    <row r="51" spans="1:24" ht="8.25" customHeight="1">
      <c r="A51" s="75"/>
      <c r="B51" s="1044"/>
      <c r="C51" s="1044"/>
      <c r="D51" s="1028"/>
      <c r="E51" s="1041"/>
      <c r="F51" s="49"/>
      <c r="G51" s="1042"/>
      <c r="H51" s="1042"/>
      <c r="I51" s="1028"/>
      <c r="J51" s="1041"/>
      <c r="K51" s="49"/>
      <c r="L51" s="1042"/>
      <c r="M51" s="1042"/>
      <c r="N51" s="1028"/>
      <c r="O51" s="1041"/>
      <c r="P51" s="49"/>
      <c r="Q51" s="1067"/>
      <c r="R51" s="1067"/>
      <c r="S51" s="1028"/>
      <c r="T51" s="1041"/>
      <c r="U51" s="1042"/>
      <c r="V51" s="1042"/>
      <c r="W51" s="1028"/>
      <c r="X51" s="1029"/>
    </row>
    <row r="52" spans="1:24" ht="5.25" customHeight="1">
      <c r="A52" s="75"/>
      <c r="B52" s="510"/>
      <c r="C52" s="49"/>
      <c r="D52" s="49"/>
      <c r="E52" s="74"/>
      <c r="F52" s="49"/>
      <c r="G52" s="49"/>
      <c r="H52" s="49"/>
      <c r="I52" s="49"/>
      <c r="J52" s="76"/>
      <c r="K52" s="49"/>
      <c r="L52" s="74"/>
      <c r="M52" s="74"/>
      <c r="N52" s="522"/>
      <c r="O52" s="521"/>
      <c r="P52" s="49"/>
      <c r="Q52" s="522"/>
      <c r="R52" s="78"/>
      <c r="S52" s="49"/>
      <c r="T52" s="76"/>
      <c r="U52" s="522"/>
      <c r="V52" s="518"/>
      <c r="W52" s="429"/>
      <c r="X52" s="582"/>
    </row>
    <row r="53" spans="1:24" ht="8.25" customHeight="1">
      <c r="A53" s="75"/>
      <c r="B53" s="1044" t="s">
        <v>659</v>
      </c>
      <c r="C53" s="1044"/>
      <c r="D53" s="1028">
        <f>COUNTIF('1995'!$A$9:$L$294,"Bystřice")+COUNTIF('1996'!$A$11:$L$296,"Bystřice")+COUNTIF('1997'!$A$9:$L$294,"Bystřice")+COUNTIF('1998'!$A$9:$L$294,"Bystřice")+COUNTIF('1999'!$A$9:$L$318,"Bystřice")+COUNTIF('2000'!$A$8:$L$322,"Bystřice")+COUNTIF('2001'!$A$8:$L$335,"Bystřice")+COUNTIF('2002'!$A$8:$L$335,"Bystřice")+COUNTIF('2003'!$A$8:$L$337,"Bystřice")+COUNTIF('2004'!$A$8:$L$337,"Bystřice")+COUNTIF('2005'!$A$8:$L$337,"Bystřice")+COUNTIF('2006'!$A$8:$L$324,"Bystřice")+COUNTIF('2007'!$A$8:$L$324,"Bystřice")+COUNTIF('2008'!$A$8:$L$324,"Bystřice")+COUNTIF('2009'!$A$8:$L$324,"Bystřice")+COUNTIF('2010'!$A$8:$L$324,"Bystřice")+COUNTIF('2011'!$A$8:$L$324,"Bystřice")+COUNTIF('2012'!$A$8:$L$324,"Bystřice")+COUNTIF('2013'!$A$8:$L$324,"Bystřice")+COUNTIF('2014'!$A$8:$L$420,"Bystřice")</f>
        <v>218</v>
      </c>
      <c r="E53" s="1041">
        <f>D53/$V$35</f>
        <v>4.6700942587832049E-2</v>
      </c>
      <c r="F53" s="49"/>
      <c r="G53" s="1042" t="s">
        <v>942</v>
      </c>
      <c r="H53" s="1042"/>
      <c r="I53" s="1028">
        <f>COUNTIF('1995'!$A$9:$L$294,"Brno")+COUNTIF('1996'!$A$11:$L$296,"Brno")+COUNTIF('1997'!$A$9:$L$294,"Brno")+COUNTIF('1998'!$A$9:$L$294,"Brno")+COUNTIF('1999'!$A$9:$L$318,"Brno")+COUNTIF('2000'!$A$8:$L$322,"Brno")+COUNTIF('2001'!$A$8:$L$335,"Brno")+COUNTIF('2002'!$A$8:$L$335,"Brno")+COUNTIF('2003'!$A$8:$L$337,"Brno")+COUNTIF('2004'!$A$8:$L$337,"Brno")+COUNTIF('2005'!$A$8:$L$337,"Brno")+COUNTIF('2006'!$A$8:$L$324,"Brno")+COUNTIF('2007'!$A$8:$L$324,"Brno")+COUNTIF('2008'!$A$8:$L$324,"Brno")+COUNTIF('2009'!$A$8:$L$324,"Brno")+COUNTIF('2010'!$A$8:$L$324,"Brno")+COUNTIF('2011'!$A$8:$L$324,"Brno")+COUNTIF('2012'!$A$8:$L$324,"Brno")</f>
        <v>10</v>
      </c>
      <c r="J53" s="1041">
        <f>I53/$V$35</f>
        <v>2.1422450728363325E-3</v>
      </c>
      <c r="K53" s="49"/>
      <c r="L53" s="1043" t="s">
        <v>2918</v>
      </c>
      <c r="M53" s="1043"/>
      <c r="N53" s="1028">
        <f>COUNTIF('1995'!$A$9:$L$294,"Skalité")+COUNTIF('1996'!$A$11:$L$296,"Skalité")+COUNTIF('1997'!$A$9:$L$294,"Skalité")+COUNTIF('1998'!$A$9:$L$294,"Skalité")+COUNTIF('1999'!$A$9:$L$318,"Skalité")+COUNTIF('2000'!$A$8:$L$322,"Skalité")+COUNTIF('2001'!$A$8:$L$335,"Skalité")+COUNTIF('2002'!$A$8:$L$335,"Skalité")+COUNTIF('2003'!$A$8:$L$337,"Skalité")+COUNTIF('2004'!$A$8:$L$337,"Skalité")+COUNTIF('2005'!$A$8:$L$337,"Skalité")+COUNTIF('2006'!$A$8:$L$324,"Skalité")+COUNTIF('2007'!$A$8:$L$324,"Skalité")+COUNTIF('2008'!$A$8:$L$324,"Skalité")+COUNTIF('2009'!$A$8:$L$324,"Skalité")+COUNTIF('2010'!$A$8:$L$324,"Skalité")+COUNTIF('2011'!$A$8:$L$324,"Skalité")+COUNTIF('2012'!$A$8:$L$324,"Skalité")</f>
        <v>3</v>
      </c>
      <c r="O53" s="1041">
        <f>N53/$V$35</f>
        <v>6.426735218508997E-4</v>
      </c>
      <c r="P53" s="49"/>
      <c r="Q53" s="1042" t="s">
        <v>751</v>
      </c>
      <c r="R53" s="1042"/>
      <c r="S53" s="1028">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53" s="1041">
        <f>S53/$V$35</f>
        <v>2.1422450728363326E-4</v>
      </c>
      <c r="U53" s="1042" t="s">
        <v>3937</v>
      </c>
      <c r="V53" s="1042"/>
      <c r="W53" s="1028">
        <f>COUNTIF('1995'!$A$9:$L$294,"Bystré")+COUNTIF('1996'!$A$11:$L$296,"Bystré")+COUNTIF('1997'!$A$9:$L$294,"Bystré")+COUNTIF('1998'!$A$9:$L$294,"Bystré")+COUNTIF('1999'!$A$9:$L$318,"Bystré")+COUNTIF('2000'!$A$8:$L$322,"Bystré")+COUNTIF('2001'!$A$8:$L$335,"Bystré")+COUNTIF('2002'!$A$8:$L$335,"Bystré")+COUNTIF('2003'!$A$8:$L$337,"Bystré")+COUNTIF('2004'!$A$8:$L$337,"Bystré")+COUNTIF('2005'!$A$8:$L$337,"Bystré")+COUNTIF('2006'!$A$8:$L$324,"Bystré")+COUNTIF('2007'!$A$8:$L$324,"Bystré")+COUNTIF('2008'!$A$8:$L$324,"Bystré")+COUNTIF('2009'!$A$8:$L$324,"Bystré")+COUNTIF('2010'!$A$8:$L$324,"Bystré")+COUNTIF('2011'!$A$8:$L$324,"Bystré")+COUNTIF('2012'!$A$8:$L$324,"Bystré")+COUNTIF('2013'!$A$8:$L$324,"Bystré")</f>
        <v>1</v>
      </c>
      <c r="X53" s="1029">
        <f>W53/$V$35</f>
        <v>2.1422450728363326E-4</v>
      </c>
    </row>
    <row r="54" spans="1:24" ht="8.25" customHeight="1">
      <c r="A54" s="75"/>
      <c r="B54" s="1044"/>
      <c r="C54" s="1044"/>
      <c r="D54" s="1028"/>
      <c r="E54" s="1041"/>
      <c r="F54" s="49"/>
      <c r="G54" s="1042"/>
      <c r="H54" s="1042"/>
      <c r="I54" s="1028"/>
      <c r="J54" s="1041"/>
      <c r="K54" s="49"/>
      <c r="L54" s="1043"/>
      <c r="M54" s="1043"/>
      <c r="N54" s="1028"/>
      <c r="O54" s="1041"/>
      <c r="P54" s="49"/>
      <c r="Q54" s="1042"/>
      <c r="R54" s="1042"/>
      <c r="S54" s="1028"/>
      <c r="T54" s="1041"/>
      <c r="U54" s="1042"/>
      <c r="V54" s="1042"/>
      <c r="W54" s="1028"/>
      <c r="X54" s="1029"/>
    </row>
    <row r="55" spans="1:24" ht="5.25" customHeight="1">
      <c r="A55" s="75"/>
      <c r="B55" s="49"/>
      <c r="C55" s="49"/>
      <c r="D55" s="49"/>
      <c r="E55" s="76"/>
      <c r="F55" s="49"/>
      <c r="G55" s="49"/>
      <c r="H55" s="76"/>
      <c r="I55" s="49"/>
      <c r="J55" s="76"/>
      <c r="K55" s="49"/>
      <c r="L55" s="74"/>
      <c r="M55" s="74"/>
      <c r="N55" s="522"/>
      <c r="O55" s="521"/>
      <c r="P55" s="429"/>
      <c r="Q55" s="49"/>
      <c r="R55" s="49"/>
      <c r="S55" s="49"/>
      <c r="T55" s="49"/>
      <c r="U55" s="429"/>
      <c r="V55" s="429"/>
      <c r="W55" s="429"/>
      <c r="X55" s="511"/>
    </row>
    <row r="56" spans="1:24" ht="8.25" customHeight="1">
      <c r="A56" s="75"/>
      <c r="B56" s="1044" t="s">
        <v>679</v>
      </c>
      <c r="C56" s="1044"/>
      <c r="D56" s="1028">
        <f>COUNTIF('1995'!$A$9:$L$294,"Mosty u Jabl.")+COUNTIF('1996'!$A$11:$L$296,"Mosty u Jabl.")+COUNTIF('1997'!$A$9:$L$294,"Mosty u Jabl.")+COUNTIF('1998'!$A$9:$L$294,"Mosty u Jabl.")+COUNTIF('1999'!$A$9:$L$318,"Mosty u Jabl.")+COUNTIF('2000'!$A$8:$L$322,"Mosty u Jabl.")+COUNTIF('2001'!$A$8:$L$335,"Mosty u Jabl.")+COUNTIF('2002'!$A$8:$L$335,"Mosty u Jabl.")+COUNTIF('2003'!$A$8:$L$337,"Mosty u Jabl.")+COUNTIF('2004'!$A$8:$L$337,"Mosty u Jabl.")+COUNTIF('2005'!$A$8:$L$337,"Mosty u Jabl.")+COUNTIF('2006'!$A$8:$L$324,"Mosty u Jabl.")+COUNTIF('2007'!$A$8:$L$324,"Mosty u Jabl.")+COUNTIF('2008'!$A$8:$L$324,"Mosty u Jabl.")+COUNTIF('2009'!$A$8:$L$324,"Mosty u Jabl.")+COUNTIF('2010'!$A$8:$L$324,"Mosty u Jabl.")+COUNTIF('2011'!$A$8:$L$324,"Mosty u Jabl.")+COUNTIF('2012'!$A$8:$L$324,"Mosty u Jabl.")+COUNTIF('2013'!$A$8:$L$324,"Mosty u Jabl.")+COUNTIF('2014'!$A$8:$L$420,"Mosty u Jabl.")</f>
        <v>140</v>
      </c>
      <c r="E56" s="1041">
        <f>D56/$V$35</f>
        <v>2.9991431019708654E-2</v>
      </c>
      <c r="F56" s="49"/>
      <c r="G56" s="1042" t="s">
        <v>936</v>
      </c>
      <c r="H56" s="1042"/>
      <c r="I56" s="1028">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f>
        <v>10</v>
      </c>
      <c r="J56" s="1041">
        <f>I56/$V$35</f>
        <v>2.1422450728363325E-3</v>
      </c>
      <c r="K56" s="49"/>
      <c r="L56" s="1042" t="s">
        <v>951</v>
      </c>
      <c r="M56" s="1042"/>
      <c r="N56" s="1028">
        <f>COUNTIF('1995'!$A$9:$L$294,"Baška")+COUNTIF('1996'!$A$11:$L$296,"Baška")+COUNTIF('1997'!$A$9:$L$294,"Baška")+COUNTIF('1998'!$A$9:$L$294,"Baška")+COUNTIF('1999'!$A$9:$L$318,"Baška")+COUNTIF('2000'!$A$8:$L$322,"Baška")+COUNTIF('2001'!$A$8:$L$335,"Baška")+COUNTIF('2002'!$A$8:$L$335,"Baška")+COUNTIF('2003'!$A$8:$L$337,"Baška")+COUNTIF('2004'!$A$8:$L$337,"Baška")+COUNTIF('2005'!$A$8:$L$337,"Baška")+COUNTIF('2006'!$A$8:$L$324,"Baška")+COUNTIF('2007'!$A$8:$L$324,"Baška")+COUNTIF('2008'!$A$8:$L$324,"Baška")+COUNTIF('2009'!$A$8:$L$324,"Baška")+COUNTIF('2010'!$A$8:$L$324,"Baška")+COUNTIF('2011'!$A$8:$L$324,"Baška")+COUNTIF('2012'!$A$8:$L$324,"Baška")</f>
        <v>3</v>
      </c>
      <c r="O56" s="1041">
        <f>N56/$V$35</f>
        <v>6.426735218508997E-4</v>
      </c>
      <c r="P56" s="793"/>
      <c r="Q56" s="1042" t="s">
        <v>943</v>
      </c>
      <c r="R56" s="1042"/>
      <c r="S56" s="1028">
        <f>COUNTIF('1995'!$A$9:$L$294,"Kozlovice")+COUNTIF('1996'!$A$11:$L$296,"Kozlovice")+COUNTIF('1997'!$A$9:$L$294,"Kozlovice")+COUNTIF('1998'!$A$9:$L$294,"Kozlovice")+COUNTIF('1999'!$A$9:$L$318,"Kozlovice")+COUNTIF('2000'!$A$8:$L$322,"Kozlovice")+COUNTIF('2001'!$A$8:$L$335,"Kozlovice")+COUNTIF('2002'!$A$8:$L$335,"Kozlovice")+COUNTIF('2003'!$A$8:$L$337,"Kozlovice")+COUNTIF('2004'!$A$8:$L$337,"Kozlovice")+COUNTIF('2005'!$A$8:$L$337,"Kozlovice")+COUNTIF('2006'!$A$8:$L$324,"Kozlovice")+COUNTIF('2007'!$A$8:$L$324,"Kozlovice")+COUNTIF('2008'!$A$8:$L$324,"Kozlovice")+COUNTIF('2009'!$A$8:$L$324,"Kozlovice")+COUNTIF('2010'!$A$8:$L$324,"Kozlovice")+COUNTIF('2011'!$A$8:$L$324,"Kozlovice")+COUNTIF('2012'!$A$8:$L$324,"Kozlovice")</f>
        <v>1</v>
      </c>
      <c r="T56" s="1041">
        <f>S56/$V$35</f>
        <v>2.1422450728363326E-4</v>
      </c>
      <c r="U56" s="1042" t="s">
        <v>4265</v>
      </c>
      <c r="V56" s="1042"/>
      <c r="W56" s="1028">
        <f>COUNTIF('1995'!$A$9:$L$294,"Malenovice")+COUNTIF('1996'!$A$11:$L$296,"Malenovice")+COUNTIF('1997'!$A$9:$L$294,"Malenovice")+COUNTIF('1998'!$A$9:$L$294,"Malenovice")+COUNTIF('1999'!$A$9:$L$318,"Malenovice")+COUNTIF('2000'!$A$8:$L$322,"Malenovice")+COUNTIF('2001'!$A$8:$L$335,"Malenovice")+COUNTIF('2002'!$A$8:$L$335,"Malenovice")+COUNTIF('2003'!$A$8:$L$337,"Malenovice")+COUNTIF('2004'!$A$8:$L$337,"Malenovice")+COUNTIF('2005'!$A$8:$L$337,"Malenovice")+COUNTIF('2006'!$A$8:$L$324,"Malenovice")+COUNTIF('2007'!$A$8:$L$324,"Malenovice")+COUNTIF('2008'!$A$8:$L$324,"Malenovice")+COUNTIF('2009'!$A$8:$L$324,"Malenovice")+COUNTIF('2010'!$A$8:$L$324,"Malenovice")+COUNTIF('2011'!$A$8:$L$324,"Malenovice")+COUNTIF('2012'!$A$8:$L$324,"Malenovice")+COUNTIF('2013'!$A$8:$L$324,"Malenovice")+COUNTIF('2014'!$A$8:$L$418,"Malenovice")</f>
        <v>1</v>
      </c>
      <c r="X56" s="1029">
        <f>W56/$V$35</f>
        <v>2.1422450728363326E-4</v>
      </c>
    </row>
    <row r="57" spans="1:24" ht="8.25" customHeight="1">
      <c r="A57" s="75"/>
      <c r="B57" s="1044"/>
      <c r="C57" s="1044"/>
      <c r="D57" s="1028"/>
      <c r="E57" s="1041"/>
      <c r="F57" s="49"/>
      <c r="G57" s="1042"/>
      <c r="H57" s="1042"/>
      <c r="I57" s="1028"/>
      <c r="J57" s="1041"/>
      <c r="K57" s="49"/>
      <c r="L57" s="1042"/>
      <c r="M57" s="1042"/>
      <c r="N57" s="1028"/>
      <c r="O57" s="1041"/>
      <c r="P57" s="793"/>
      <c r="Q57" s="1042"/>
      <c r="R57" s="1042"/>
      <c r="S57" s="1028"/>
      <c r="T57" s="1041"/>
      <c r="U57" s="1042"/>
      <c r="V57" s="1042"/>
      <c r="W57" s="1028"/>
      <c r="X57" s="1029"/>
    </row>
    <row r="58" spans="1:24" ht="5.25" customHeight="1">
      <c r="A58" s="75"/>
      <c r="B58" s="49"/>
      <c r="C58" s="49"/>
      <c r="D58" s="49"/>
      <c r="E58" s="76"/>
      <c r="F58" s="49"/>
      <c r="G58" s="49"/>
      <c r="H58" s="49"/>
      <c r="I58" s="49"/>
      <c r="J58" s="49"/>
      <c r="K58" s="49"/>
      <c r="L58" s="74"/>
      <c r="M58" s="74"/>
      <c r="N58" s="522"/>
      <c r="O58" s="521"/>
      <c r="P58" s="429"/>
      <c r="Q58" s="522"/>
      <c r="R58" s="78"/>
      <c r="S58" s="49"/>
      <c r="T58" s="76"/>
      <c r="U58" s="522"/>
      <c r="V58" s="518"/>
      <c r="W58" s="429"/>
      <c r="X58" s="582"/>
    </row>
    <row r="59" spans="1:24" ht="8.25" customHeight="1">
      <c r="A59" s="75"/>
      <c r="B59" s="1042" t="s">
        <v>883</v>
      </c>
      <c r="C59" s="1042"/>
      <c r="D59" s="1028">
        <f>COUNTIF('1995'!$A$9:$L$294,"Ostrava")+COUNTIF('1996'!$A$11:$L$296,"Ostrava")+COUNTIF('1997'!$A$9:$L$294,"Ostrava")+COUNTIF('1998'!$A$9:$L$294,"Ostrava")+COUNTIF('1999'!$A$9:$L$318,"Ostrava")+COUNTIF('2000'!$A$8:$L$322,"Ostrava")+COUNTIF('2001'!$A$8:$L$335,"Ostrava")+COUNTIF('2002'!$A$8:$L$335,"Ostrava")+COUNTIF('2003'!$A$8:$L$337,"Ostrava")+COUNTIF('2004'!$A$8:$L$337,"Ostrava")+COUNTIF('2005'!$A$8:$L$337,"Ostrava")+COUNTIF('2006'!$A$8:$L$324,"Ostrava")+COUNTIF('2007'!$A$8:$L$324,"Ostrava")+COUNTIF('2008'!$A$8:$L$324,"Ostrava")+COUNTIF('2009'!$A$8:$L$324,"Ostrava")+COUNTIF('2010'!$A$8:$L$324,"Ostrava")+COUNTIF('2011'!$A$8:$L$324,"Ostrava")+COUNTIF('2012'!$A$8:$L$324,"Ostrava")+COUNTIF('2013'!$A$8:$L$324,"Ostrava")+COUNTIF('2014'!$A$8:$L$420,"Ostrava")</f>
        <v>105</v>
      </c>
      <c r="E59" s="1041">
        <f>D59/$V$35</f>
        <v>2.2493573264781491E-2</v>
      </c>
      <c r="F59" s="49"/>
      <c r="G59" s="1044" t="s">
        <v>2440</v>
      </c>
      <c r="H59" s="1044"/>
      <c r="I59" s="1028">
        <f>COUNTIF('1995'!$A$9:$L$294,"Písek")+COUNTIF('1996'!$A$11:$L$296,"Písek")+COUNTIF('1997'!$A$9:$L$294,"Písek")+COUNTIF('1998'!$A$9:$L$294,"Písek")+COUNTIF('1999'!$A$9:$L$318,"Písek")+COUNTIF('2000'!$A$8:$L$322,"Písek")+COUNTIF('2001'!$A$8:$L$335,"Písek")+COUNTIF('2002'!$A$8:$L$335,"Písek")+COUNTIF('2003'!$A$8:$L$337,"Písek")+COUNTIF('2004'!$A$8:$L$337,"Písek")+COUNTIF('2005'!$A$8:$L$337,"Písek")+COUNTIF('2006'!$A$8:$L$324,"Písek")+COUNTIF('2007'!$A$8:$L$324,"Písek")+COUNTIF('2008'!$A$8:$L$324,"Písek")+COUNTIF('2009'!$A$8:$L$324,"Písek")+COUNTIF('2010'!$A$8:$L$324,"Písek")+COUNTIF('2011'!$A$8:$L$324,"Písek")+COUNTIF('2012'!$A$8:$L$324,"Písek")+COUNTIF('2013'!$A$8:$L$324,"Písek")+COUNTIF('2014'!$A$8:$L$424,"Písek")</f>
        <v>10</v>
      </c>
      <c r="J59" s="1041">
        <f>I59/$V$35</f>
        <v>2.1422450728363325E-3</v>
      </c>
      <c r="K59" s="49"/>
      <c r="L59" s="1043" t="s">
        <v>615</v>
      </c>
      <c r="M59" s="1043"/>
      <c r="N59" s="1028">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O59" s="1041">
        <f>N59/$V$35</f>
        <v>4.2844901456726652E-4</v>
      </c>
      <c r="P59" s="49"/>
      <c r="Q59" s="1043" t="s">
        <v>950</v>
      </c>
      <c r="R59" s="1043"/>
      <c r="S59" s="1028">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T59" s="1041">
        <f>S59/$V$35</f>
        <v>2.1422450728363326E-4</v>
      </c>
      <c r="U59" s="1043" t="s">
        <v>3013</v>
      </c>
      <c r="V59" s="1043"/>
      <c r="W59" s="1028">
        <f>COUNTIF('1995'!$A$9:$L$294,"Žilina")+COUNTIF('1996'!$A$11:$L$296,"Žilina")+COUNTIF('1997'!$A$9:$L$294,"Žilina")+COUNTIF('1998'!$A$9:$L$294,"Žilina")+COUNTIF('1999'!$A$9:$L$318,"Žilina")+COUNTIF('2000'!$A$8:$L$322,"Žilina")+COUNTIF('2001'!$A$8:$L$335,"Žilina")+COUNTIF('2002'!$A$8:$L$335,"Žilina")+COUNTIF('2003'!$A$8:$L$337,"Žilina")+COUNTIF('2004'!$A$8:$L$337,"Žilina")+COUNTIF('2005'!$A$8:$L$337,"Žilina")+COUNTIF('2006'!$A$8:$L$324,"Žilina")+COUNTIF('2007'!$A$8:$L$324,"Žilina")+COUNTIF('2008'!$A$8:$L$324,"Žilina")+COUNTIF('2009'!$A$8:$L$324,"Žilina")+COUNTIF('2010'!$A$8:$L$324,"Žilina")+COUNTIF('2011'!$A$8:$L$324,"Žilina")+COUNTIF('2012'!$A$8:$L$324,"Žilina")</f>
        <v>1</v>
      </c>
      <c r="X59" s="1029">
        <f>W59/$V$35</f>
        <v>2.1422450728363326E-4</v>
      </c>
    </row>
    <row r="60" spans="1:24" ht="8.25" customHeight="1">
      <c r="A60" s="75"/>
      <c r="B60" s="1042"/>
      <c r="C60" s="1042"/>
      <c r="D60" s="1028"/>
      <c r="E60" s="1041"/>
      <c r="F60" s="49"/>
      <c r="G60" s="1044"/>
      <c r="H60" s="1044"/>
      <c r="I60" s="1028"/>
      <c r="J60" s="1041"/>
      <c r="K60" s="49"/>
      <c r="L60" s="1043"/>
      <c r="M60" s="1043"/>
      <c r="N60" s="1028"/>
      <c r="O60" s="1041"/>
      <c r="P60" s="49"/>
      <c r="Q60" s="1043"/>
      <c r="R60" s="1043"/>
      <c r="S60" s="1028"/>
      <c r="T60" s="1041"/>
      <c r="U60" s="1043"/>
      <c r="V60" s="1043"/>
      <c r="W60" s="1028"/>
      <c r="X60" s="1029"/>
    </row>
    <row r="61" spans="1:24" ht="5.25" customHeight="1">
      <c r="A61" s="75"/>
      <c r="B61" s="49"/>
      <c r="C61" s="49"/>
      <c r="D61" s="49"/>
      <c r="E61" s="76"/>
      <c r="F61" s="49"/>
      <c r="G61" s="522"/>
      <c r="H61" s="78"/>
      <c r="I61" s="49"/>
      <c r="J61" s="76"/>
      <c r="K61" s="49"/>
      <c r="L61" s="49"/>
      <c r="M61" s="49"/>
      <c r="N61" s="49"/>
      <c r="O61" s="49"/>
      <c r="P61" s="49"/>
      <c r="Q61" s="522"/>
      <c r="R61" s="78"/>
      <c r="S61" s="49"/>
      <c r="T61" s="76"/>
      <c r="U61" s="522"/>
      <c r="V61" s="518"/>
      <c r="W61" s="429"/>
      <c r="X61" s="582"/>
    </row>
    <row r="62" spans="1:24" ht="8.25" customHeight="1">
      <c r="A62" s="75"/>
      <c r="B62" s="1040" t="s">
        <v>932</v>
      </c>
      <c r="C62" s="1040"/>
      <c r="D62" s="1028">
        <f>COUNTIF('1995'!$A$9:$L$294,"Jaworzynka")+COUNTIF('1996'!$A$11:$L$296,"Jaworzynka")+COUNTIF('1997'!$A$9:$L$294,"Jaworzynka")+COUNTIF('1998'!$A$9:$L$294,"Jaworzynka")+COUNTIF('1999'!$A$9:$L$318,"Jaworzynka")+COUNTIF('2000'!$A$8:$L$322,"Jaworzynka")+COUNTIF('2001'!$A$8:$L$335,"Jaworzynka")+COUNTIF('2002'!$A$8:$L$335,"Jaworzynka")+COUNTIF('2003'!$A$8:$L$337,"Jaworzynka")+COUNTIF('2004'!$A$8:$L$337,"Jaworzynka")+COUNTIF('2005'!$A$8:$L$337,"Jaworzynka")+COUNTIF('2006'!$A$8:$L$324,"Jaworzynka")+COUNTIF('2007'!$A$8:$L$324,"Jaworzynka")+COUNTIF('2008'!$A$8:$L$324,"Jaworzynka")+COUNTIF('2009'!$A$8:$L$324,"Jaworzynka")+COUNTIF('2010'!$A$8:$L$324,"Jaworzynka")+COUNTIF('2011'!$A$8:$L$324,"Jaworzynka")+COUNTIF('2012'!$A$8:$L$324,"Jaworzynka")+COUNTIF('2013'!$A$8:$L$324,"Jaworzynka")+COUNTIF('2014'!$A$8:$L$424,"Jaworzynka")</f>
        <v>82</v>
      </c>
      <c r="E62" s="1041">
        <f>D62/$V$35</f>
        <v>1.7566409597257925E-2</v>
      </c>
      <c r="F62" s="49"/>
      <c r="G62" s="1042" t="s">
        <v>2615</v>
      </c>
      <c r="H62" s="1042"/>
      <c r="I62" s="1028">
        <f>COUNTIF('1995'!$A$9:$L$294,"Olešná")+COUNTIF('1996'!$A$11:$L$296,"Olešná")+COUNTIF('1997'!$A$9:$L$294,"Olešná")+COUNTIF('1998'!$A$9:$L$294,"Olešná")+COUNTIF('1999'!$A$9:$L$318,"Olešná")+COUNTIF('2000'!$A$8:$L$322,"Olešná")+COUNTIF('2001'!$A$8:$L$335,"Olešná")+COUNTIF('2002'!$A$8:$L$335,"Olešná")+COUNTIF('2003'!$A$8:$L$337,"Olešná")+COUNTIF('2004'!$A$8:$L$337,"Olešná")+COUNTIF('2005'!$A$8:$L$337,"Olešná")+COUNTIF('2006'!$A$8:$L$324,"Olešná")+COUNTIF('2007'!$A$8:$L$324,"Olešná")+COUNTIF('2008'!$A$8:$L$324,"Olešná")+COUNTIF('2009'!$A$8:$L$324,"Olešná")+COUNTIF('2010'!$A$8:$L$324,"Olešná")+COUNTIF('2011'!$A$8:$L$324,"Olešná")+COUNTIF('2012'!$A$8:$L$324,"Olešná")+COUNTIF('2013'!$A$8:$L$324,"Olešná")</f>
        <v>8</v>
      </c>
      <c r="J62" s="1041">
        <f>I62/$V$35</f>
        <v>1.7137960582690661E-3</v>
      </c>
      <c r="K62" s="49"/>
      <c r="L62" s="1042" t="s">
        <v>1623</v>
      </c>
      <c r="M62" s="1042"/>
      <c r="N62" s="1028">
        <f>COUNTIF('1995'!$A$9:$L$294,"Staříč")+COUNTIF('1996'!$A$11:$L$296,"Staříč")+COUNTIF('1997'!$A$9:$L$294,"Staříč")+COUNTIF('1998'!$A$9:$L$294,"Staříč")+COUNTIF('1999'!$A$9:$L$318,"Staříč")+COUNTIF('2000'!$A$8:$L$322,"Staříč")+COUNTIF('2001'!$A$8:$L$335,"Staříč")+COUNTIF('2002'!$A$8:$L$335,"Staříč")+COUNTIF('2003'!$A$8:$L$337,"Staříč")+COUNTIF('2004'!$A$8:$L$337,"Staříč")+COUNTIF('2005'!$A$8:$L$337,"Staříč")+COUNTIF('2006'!$A$8:$L$324,"Staříč")+COUNTIF('2007'!$A$8:$L$324,"Staříč")+COUNTIF('2008'!$A$8:$L$324,"Staříč")+COUNTIF('2009'!$A$8:$L$324,"Staříč")+COUNTIF('2010'!$A$8:$L$324,"Staříč")+COUNTIF('2011'!$A$8:$L$324,"Staříč")+COUNTIF('2012'!$A$8:$L$324,"Staříč")</f>
        <v>2</v>
      </c>
      <c r="O62" s="1041">
        <f>N62/$V$35</f>
        <v>4.2844901456726652E-4</v>
      </c>
      <c r="P62" s="49"/>
      <c r="Q62" s="1042" t="s">
        <v>1586</v>
      </c>
      <c r="R62" s="1042"/>
      <c r="S62" s="1028">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T62" s="1041">
        <f>S62/$V$35</f>
        <v>2.1422450728363326E-4</v>
      </c>
      <c r="U62" s="1039" t="s">
        <v>4268</v>
      </c>
      <c r="V62" s="1039"/>
      <c r="W62" s="1028">
        <f>COUNTIF('1995'!$A$9:$L$294,"Sviadnov")+COUNTIF('1996'!$A$11:$L$296,"Sviadnov")+COUNTIF('1997'!$A$9:$L$294,"Sviadnov")+COUNTIF('1998'!$A$9:$L$294,"Sviadnov")+COUNTIF('1999'!$A$9:$L$318,"Sviadnov")+COUNTIF('2000'!$A$8:$L$322,"Sviadnov")+COUNTIF('2001'!$A$8:$L$335,"Sviadnov")+COUNTIF('2002'!$A$8:$L$335,"Sviadnov")+COUNTIF('2003'!$A$8:$L$337,"Sviadnov")+COUNTIF('2004'!$A$8:$L$337,"Sviadnov")+COUNTIF('2005'!$A$8:$L$337,"Sviadnov")+COUNTIF('2006'!$A$8:$L$324,"Sviadnov")+COUNTIF('2007'!$A$8:$L$324,"Sviadnov")+COUNTIF('2008'!$A$8:$L$324,"Sviadnov")+COUNTIF('2009'!$A$8:$L$324,"Sviadnov")+COUNTIF('2010'!$A$8:$L$324,"Sviadnov")+COUNTIF('2011'!$A$8:$L$324,"Sviadnov")+COUNTIF('2012'!$A$8:$L$324,"Sviadnov")+COUNTIF('2013'!$A$8:$L$324,"Sviadnov")+COUNTIF('2014'!$A$8:$L$418,"Sviadnov")</f>
        <v>1</v>
      </c>
      <c r="X62" s="1029">
        <f>W62/$V$35</f>
        <v>2.1422450728363326E-4</v>
      </c>
    </row>
    <row r="63" spans="1:24" ht="8.25" customHeight="1">
      <c r="A63" s="75"/>
      <c r="B63" s="1040"/>
      <c r="C63" s="1040"/>
      <c r="D63" s="1028"/>
      <c r="E63" s="1041"/>
      <c r="F63" s="49"/>
      <c r="G63" s="1042"/>
      <c r="H63" s="1042"/>
      <c r="I63" s="1028"/>
      <c r="J63" s="1041"/>
      <c r="K63" s="49"/>
      <c r="L63" s="1042"/>
      <c r="M63" s="1042"/>
      <c r="N63" s="1028"/>
      <c r="O63" s="1041"/>
      <c r="P63" s="49"/>
      <c r="Q63" s="1042"/>
      <c r="R63" s="1042"/>
      <c r="S63" s="1028"/>
      <c r="T63" s="1041"/>
      <c r="U63" s="1039"/>
      <c r="V63" s="1039"/>
      <c r="W63" s="1028"/>
      <c r="X63" s="1029"/>
    </row>
    <row r="64" spans="1:24" ht="5.25" customHeight="1">
      <c r="A64" s="75"/>
      <c r="B64" s="49"/>
      <c r="C64" s="49"/>
      <c r="D64" s="49"/>
      <c r="E64" s="76"/>
      <c r="F64" s="49"/>
      <c r="G64" s="49"/>
      <c r="H64" s="49"/>
      <c r="I64" s="49"/>
      <c r="J64" s="49"/>
      <c r="K64" s="49"/>
      <c r="L64" s="49"/>
      <c r="M64" s="49"/>
      <c r="N64" s="49"/>
      <c r="O64" s="76"/>
      <c r="P64" s="49"/>
      <c r="Q64" s="49"/>
      <c r="R64" s="49"/>
      <c r="S64" s="49"/>
      <c r="T64" s="49"/>
      <c r="U64" s="429"/>
      <c r="V64" s="429"/>
      <c r="W64" s="429"/>
      <c r="X64" s="511"/>
    </row>
    <row r="65" spans="1:25" ht="8.25" customHeight="1">
      <c r="A65" s="75"/>
      <c r="B65" s="1042" t="s">
        <v>2473</v>
      </c>
      <c r="C65" s="1042"/>
      <c r="D65" s="1028">
        <f>COUNTIF('1995'!$A$9:$L$294,"Kopřivnice")+COUNTIF('1996'!$A$11:$L$296,"Kopřivnice")+COUNTIF('1997'!$A$9:$L$294,"Kopřivnice")+COUNTIF('1998'!$A$9:$L$294,"Kopřivnice")+COUNTIF('1999'!$A$9:$L$318,"Kopřivnice")+COUNTIF('2000'!$A$8:$L$322,"Kopřivnice")+COUNTIF('2001'!$A$8:$L$335,"Kopřivnice")+COUNTIF('2002'!$A$8:$L$335,"Kopřivnice")+COUNTIF('2003'!$A$8:$L$337,"Kopřivnice")+COUNTIF('2004'!$A$8:$L$337,"Kopřivnice")+COUNTIF('2005'!$A$8:$L$337,"Kopřivnice")+COUNTIF('2006'!$A$8:$L$324,"Kopřivnice")+COUNTIF('2007'!$A$8:$L$324,"Kopřivnice")+COUNTIF('2008'!$A$8:$L$324,"Kopřivnice")+COUNTIF('2009'!$A$8:$L$324,"Kopřivnice")+COUNTIF('2010'!$A$8:$L$324,"Kopřivnice")+COUNTIF('2011'!$A$8:$L$324,"Kopřivnice")+COUNTIF('2012'!$A$8:$L$324,"Kopřivnice")+COUNTIF('2013'!$A$8:$L$324,"Kopřivnice")+COUNTIF('2014'!$A$8:$L$424,"Kopřivnice")</f>
        <v>73</v>
      </c>
      <c r="E65" s="1041">
        <f>D65/$V$35</f>
        <v>1.5638389031705228E-2</v>
      </c>
      <c r="F65" s="49"/>
      <c r="G65" s="1042" t="s">
        <v>934</v>
      </c>
      <c r="H65" s="1042"/>
      <c r="I65" s="1028">
        <f>COUNTIF('1995'!$A$9:$L$294,"Frenštát p. R.")+COUNTIF('1996'!$A$11:$L$296,"Frenštát p. R.")+COUNTIF('1997'!$A$9:$L$294,"Frenštát p. R.")+COUNTIF('1998'!$A$9:$L$294,"Frenštát p. R.")+COUNTIF('1999'!$A$9:$L$318,"Frenštát p. R.")+COUNTIF('2000'!$A$8:$L$322,"Frenštát p. R.")+COUNTIF('2001'!$A$8:$L$335,"Frenštát p. R.")+COUNTIF('2002'!$A$8:$L$335,"Frenštát p. R.")+COUNTIF('2003'!$A$8:$L$337,"Frenštát p. R.")+COUNTIF('2004'!$A$8:$L$337,"Frenštát p. R.")+COUNTIF('2005'!$A$8:$L$337,"Frenštát p. R.")+COUNTIF('2006'!$A$8:$L$324,"Frenštát p. R.")+COUNTIF('2007'!$A$8:$L$324,"Frenštát p. R.")+COUNTIF('2008'!$A$8:$L$324,"Frenštát p. R.")+COUNTIF('2009'!$A$8:$L$324,"Frenštát p. R.")+COUNTIF('2010'!$A$8:$L$324,"Frenštát p. R.")+COUNTIF('2011'!$A$8:$L$324,"Frenštát p. R.")+COUNTIF('2012'!$A$8:$L$324,"Frenštát p. R.")+COUNTIF('2013'!$A$8:$L$324,"Frenštát p. R.")+COUNTIF('2014'!$A$8:$L$424,"Frenštát p. R.")</f>
        <v>8</v>
      </c>
      <c r="J65" s="1041">
        <f>I65/$V$35</f>
        <v>1.7137960582690661E-3</v>
      </c>
      <c r="K65" s="49"/>
      <c r="L65" s="1040" t="s">
        <v>2805</v>
      </c>
      <c r="M65" s="1040"/>
      <c r="N65" s="1028">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O65" s="1041">
        <f>N65/$V$35</f>
        <v>4.2844901456726652E-4</v>
      </c>
      <c r="P65" s="49"/>
      <c r="Q65" s="1066" t="s">
        <v>1600</v>
      </c>
      <c r="R65" s="1066"/>
      <c r="S65" s="1028">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65" s="1041">
        <f>S65/$V$35</f>
        <v>2.1422450728363326E-4</v>
      </c>
      <c r="U65" s="793"/>
      <c r="V65" s="793"/>
      <c r="W65" s="793"/>
      <c r="X65" s="511"/>
      <c r="Y65" s="49"/>
    </row>
    <row r="66" spans="1:25" ht="8.25" customHeight="1">
      <c r="A66" s="75"/>
      <c r="B66" s="1042"/>
      <c r="C66" s="1042"/>
      <c r="D66" s="1028"/>
      <c r="E66" s="1041"/>
      <c r="F66" s="49"/>
      <c r="G66" s="1042"/>
      <c r="H66" s="1042"/>
      <c r="I66" s="1028"/>
      <c r="J66" s="1041"/>
      <c r="K66" s="49"/>
      <c r="L66" s="1040"/>
      <c r="M66" s="1040"/>
      <c r="N66" s="1028"/>
      <c r="O66" s="1041"/>
      <c r="P66" s="49"/>
      <c r="Q66" s="1066"/>
      <c r="R66" s="1066"/>
      <c r="S66" s="1028"/>
      <c r="T66" s="1041"/>
      <c r="U66" s="793"/>
      <c r="V66" s="793"/>
      <c r="W66" s="793"/>
      <c r="X66" s="511"/>
      <c r="Y66" s="49"/>
    </row>
    <row r="67" spans="1:25" ht="5.25" customHeight="1">
      <c r="A67" s="75"/>
      <c r="B67" s="49"/>
      <c r="C67" s="49"/>
      <c r="D67" s="49"/>
      <c r="E67" s="76"/>
      <c r="F67" s="49"/>
      <c r="G67" s="522"/>
      <c r="H67" s="78"/>
      <c r="I67" s="49"/>
      <c r="J67" s="76"/>
      <c r="K67" s="49"/>
      <c r="L67" s="49"/>
      <c r="M67" s="49"/>
      <c r="N67" s="49"/>
      <c r="O67" s="76"/>
      <c r="P67" s="49"/>
      <c r="Q67" s="49"/>
      <c r="R67" s="49"/>
      <c r="S67" s="49"/>
      <c r="T67" s="49"/>
      <c r="U67" s="793"/>
      <c r="V67" s="793"/>
      <c r="W67" s="793"/>
      <c r="X67" s="511"/>
    </row>
    <row r="68" spans="1:25" ht="8.25" customHeight="1">
      <c r="A68" s="75"/>
      <c r="B68" s="1042" t="s">
        <v>668</v>
      </c>
      <c r="C68" s="1042"/>
      <c r="D68" s="1028">
        <f>COUNTIF('1995'!$A$9:$L$294,"Český Těšín")+COUNTIF('1996'!$A$11:$L$296,"Český Těšín")+COUNTIF('1997'!$A$9:$L$294,"Český Těšín")+COUNTIF('1998'!$A$9:$L$294,"Český Těšín")+COUNTIF('1999'!$A$9:$L$318,"Český Těšín")+COUNTIF('2000'!$A$8:$L$322,"Český Těšín")+COUNTIF('2001'!$A$8:$L$335,"Český Těšín")+COUNTIF('2002'!$A$8:$L$335,"Český Těšín")+COUNTIF('2003'!$A$8:$L$337,"Český Těšín")+COUNTIF('2004'!$A$8:$L$337,"Český Těšín")+COUNTIF('2005'!$A$8:$L$337,"Český Těšín")+COUNTIF('2006'!$A$8:$L$324,"Český Těšín")+COUNTIF('2007'!$A$8:$L$324,"Český Těšín")+COUNTIF('2008'!$A$8:$L$324,"Český Těšín")+COUNTIF('2009'!$A$8:$L$324,"Český Těšín")+COUNTIF('2010'!$A$8:$L$324,"Český Těšín")+COUNTIF('2011'!$A$8:$L$324,"Český Těšín")+COUNTIF('2012'!$A$8:$L$324,"Český Těšín")+COUNTIF('2013'!$A$8:$L$324,"Český Těšín")+COUNTIF('2014'!$A$8:$L$424,"Český Těšín")</f>
        <v>72</v>
      </c>
      <c r="E68" s="1041">
        <f>D68/$V$35</f>
        <v>1.5424164524421594E-2</v>
      </c>
      <c r="F68" s="49"/>
      <c r="G68" s="1044" t="s">
        <v>816</v>
      </c>
      <c r="H68" s="1044"/>
      <c r="I68" s="1028">
        <f>COUNTIF('1995'!$A$9:$L$294,"Milíkov")+COUNTIF('1996'!$A$11:$L$296,"Milíkov")+COUNTIF('1997'!$A$9:$L$294,"Milíkov")+COUNTIF('1998'!$A$9:$L$294,"Milíkov")+COUNTIF('1999'!$A$9:$L$318,"Milíkov")+COUNTIF('2000'!$A$8:$L$322,"Milíkov")+COUNTIF('2001'!$A$8:$L$335,"Milíkov")+COUNTIF('2002'!$A$8:$L$335,"Milíkov")+COUNTIF('2003'!$A$8:$L$337,"Milíkov")+COUNTIF('2004'!$A$8:$L$337,"Milíkov")+COUNTIF('2005'!$A$8:$L$337,"Milíkov")+COUNTIF('2006'!$A$8:$L$324,"Milíkov")+COUNTIF('2007'!$A$8:$L$324,"Milíkov")+COUNTIF('2008'!$A$8:$L$324,"Milíkov")+COUNTIF('2009'!$A$8:$L$324,"Milíkov")+COUNTIF('2010'!$A$8:$L$324,"Milíkov")+COUNTIF('2011'!$A$8:$L$324,"Milíkov")+COUNTIF('2012'!$A$8:$L$324,"Milíkov")+COUNTIF('2013'!$A$8:$L$324,"Milíkov")+COUNTIF('2014'!$A$8:$L$424,"Milíkov")</f>
        <v>8</v>
      </c>
      <c r="J68" s="1041">
        <f>I68/$V$35</f>
        <v>1.7137960582690661E-3</v>
      </c>
      <c r="K68" s="49"/>
      <c r="L68" s="1042" t="s">
        <v>949</v>
      </c>
      <c r="M68" s="1042"/>
      <c r="N68" s="1028">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68" s="1041">
        <f>N68/$V$35</f>
        <v>4.2844901456726652E-4</v>
      </c>
      <c r="P68" s="49"/>
      <c r="Q68" s="1040" t="s">
        <v>2282</v>
      </c>
      <c r="R68" s="1040"/>
      <c r="S68" s="1028">
        <f>COUNTIF('1995'!$A$9:$L$294,"Rudzie")+COUNTIF('1996'!$A$11:$L$296,"Rudzie")+COUNTIF('1997'!$A$9:$L$294,"Rudzie")+COUNTIF('1998'!$A$9:$L$294,"Rudzie")+COUNTIF('1999'!$A$9:$L$318,"Rudzie")+COUNTIF('2000'!$A$8:$L$322,"Rudzie")+COUNTIF('2001'!$A$8:$L$335,"Rudzie")+COUNTIF('2002'!$A$8:$L$335,"Rudzie")+COUNTIF('2003'!$A$8:$L$337,"Rudzie")+COUNTIF('2004'!$A$8:$L$337,"Rudzie")+COUNTIF('2005'!$A$8:$L$337,"Rudzie")+COUNTIF('2006'!$A$8:$L$324,"Rudzie")+COUNTIF('2007'!$A$8:$L$324,"Rudzie")+COUNTIF('2008'!$A$8:$L$324,"Rudzie")+COUNTIF('2009'!$A$8:$L$324,"Rudzie")+COUNTIF('2010'!$A$8:$L$324,"Rudzie")+COUNTIF('2011'!$A$8:$L$324,"Rudzie")+COUNTIF('2012'!$A$8:$L$324,"Rudzie")</f>
        <v>1</v>
      </c>
      <c r="T68" s="1041">
        <f>S68/$V$35</f>
        <v>2.1422450728363326E-4</v>
      </c>
      <c r="U68" s="1027"/>
      <c r="V68" s="1027"/>
      <c r="W68" s="1028"/>
      <c r="X68" s="1029"/>
    </row>
    <row r="69" spans="1:25" ht="8.25" customHeight="1">
      <c r="A69" s="75"/>
      <c r="B69" s="1042"/>
      <c r="C69" s="1042"/>
      <c r="D69" s="1028"/>
      <c r="E69" s="1041"/>
      <c r="F69" s="49"/>
      <c r="G69" s="1044"/>
      <c r="H69" s="1044"/>
      <c r="I69" s="1028"/>
      <c r="J69" s="1041"/>
      <c r="K69" s="49"/>
      <c r="L69" s="1042"/>
      <c r="M69" s="1042"/>
      <c r="N69" s="1028"/>
      <c r="O69" s="1041"/>
      <c r="P69" s="49"/>
      <c r="Q69" s="1040"/>
      <c r="R69" s="1040"/>
      <c r="S69" s="1028"/>
      <c r="T69" s="1041"/>
      <c r="U69" s="1027"/>
      <c r="V69" s="1027"/>
      <c r="W69" s="1028"/>
      <c r="X69" s="1029"/>
    </row>
    <row r="70" spans="1:25" ht="5.25" customHeight="1">
      <c r="A70" s="75"/>
      <c r="B70" s="49"/>
      <c r="C70" s="49"/>
      <c r="D70" s="49"/>
      <c r="E70" s="76"/>
      <c r="F70" s="49"/>
      <c r="G70" s="522"/>
      <c r="H70" s="78"/>
      <c r="I70" s="49"/>
      <c r="J70" s="76"/>
      <c r="K70" s="49"/>
      <c r="L70" s="49"/>
      <c r="M70" s="49"/>
      <c r="N70" s="49"/>
      <c r="O70" s="49"/>
      <c r="P70" s="49"/>
      <c r="Q70" s="49"/>
      <c r="R70" s="49"/>
      <c r="S70" s="49"/>
      <c r="T70" s="49"/>
      <c r="U70" s="429"/>
      <c r="V70" s="429"/>
      <c r="W70" s="429"/>
      <c r="X70" s="511"/>
    </row>
    <row r="71" spans="1:25" ht="8.25" customHeight="1">
      <c r="A71" s="75"/>
      <c r="B71" s="1044" t="s">
        <v>665</v>
      </c>
      <c r="C71" s="1044"/>
      <c r="D71" s="1028">
        <f>COUNTIF('1995'!$A$9:$L$294,"Nýdek")+COUNTIF('1996'!$A$11:$L$296,"Nýdek")+COUNTIF('1997'!$A$9:$L$294,"Nýdek")+COUNTIF('1998'!$A$9:$L$294,"Nýdek")+COUNTIF('1999'!$A$9:$L$318,"Nýdek")+COUNTIF('2000'!$A$8:$L$322,"Nýdek")+COUNTIF('2001'!$A$8:$L$335,"Nýdek")+COUNTIF('2002'!$A$8:$L$335,"Nýdek")+COUNTIF('2003'!$A$8:$L$337,"Nýdek")+COUNTIF('2004'!$A$8:$L$337,"Nýdek")+COUNTIF('2005'!$A$8:$L$337,"Nýdek")+COUNTIF('2006'!$A$8:$L$324,"Nýdek")+COUNTIF('2007'!$A$8:$L$324,"Nýdek")+COUNTIF('2008'!$A$8:$L$324,"Nýdek")+COUNTIF('2009'!$A$8:$L$324,"Nýdek")+COUNTIF('2010'!$A$8:$L$324,"Nýdek")+COUNTIF('2011'!$A$8:$L$324,"Nýdek")+COUNTIF('2012'!$A$8:$L$324,"Nýdek")+COUNTIF('2013'!$A$8:$L$324,"Nýdek")+COUNTIF('2014'!$A$8:$L$424,"Nýdek")</f>
        <v>72</v>
      </c>
      <c r="E71" s="1041">
        <f>D71/$V$35</f>
        <v>1.5424164524421594E-2</v>
      </c>
      <c r="F71" s="49"/>
      <c r="G71" s="1039" t="s">
        <v>4355</v>
      </c>
      <c r="H71" s="1039"/>
      <c r="I71" s="1028">
        <f>COUNTIF('1995'!$A$9:$L$294,"Valašské Meziříčí")+COUNTIF('1996'!$A$11:$L$296,"Valašské Meziříčí")+COUNTIF('1997'!$A$9:$L$294,"Valašské Meziříčí")+COUNTIF('1998'!$A$9:$L$294,"Valašské Meziříčí")+COUNTIF('1999'!$A$9:$L$318,"Valašské Meziříčí")+COUNTIF('2000'!$A$8:$L$322,"Valašské Meziříčí")+COUNTIF('2001'!$A$8:$L$335,"Valašské Meziříčí")+COUNTIF('2002'!$A$8:$L$335,"Valašské Meziříčí")+COUNTIF('2003'!$A$8:$L$337,"Valašské Meziříčí")+COUNTIF('2004'!$A$8:$L$337,"Valašské Meziříčí")+COUNTIF('2005'!$A$8:$L$337,"Valašské Meziříčí")+COUNTIF('2006'!$A$8:$L$324,"Valašské Meziříčí")+COUNTIF('2007'!$A$8:$L$324,"Valašské Meziříčí")+COUNTIF('2008'!$A$8:$L$324,"Valašské Meziříčí")+COUNTIF('2009'!$A$8:$L$324,"Valašské Meziříčí")+COUNTIF('2010'!$A$8:$L$324,"Valašské Meziříčí")+COUNTIF('2011'!$A$8:$L$324,"Valašské Meziříčí")+COUNTIF('2012'!$A$8:$L$324,"Valašské Meziříčí")+COUNTIF('2013'!$A$8:$L$324,"Valašské Meziříčí")+COUNTIF('2014'!$A$8:$L$418,"Valašské Meziříčí")</f>
        <v>8</v>
      </c>
      <c r="J71" s="1041">
        <f>I71/$V$35</f>
        <v>1.7137960582690661E-3</v>
      </c>
      <c r="K71" s="49"/>
      <c r="L71" s="1042" t="s">
        <v>311</v>
      </c>
      <c r="M71" s="1042"/>
      <c r="N71" s="1028">
        <f>COUNTIF('1995'!$A$9:$L$294,"Bohumín")+COUNTIF('1996'!$A$11:$L$296,"Bohumín")+COUNTIF('1997'!$A$9:$L$294,"Bohumín")+COUNTIF('1998'!$A$9:$L$294,"Bohumín")+COUNTIF('1999'!$A$9:$L$318,"Bohumín")+COUNTIF('2000'!$A$8:$L$322,"Bohumín")+COUNTIF('2001'!$A$8:$L$335,"Bohumín")+COUNTIF('2002'!$A$8:$L$335,"Bohumín")+COUNTIF('2003'!$A$8:$L$337,"Bohumín")+COUNTIF('2004'!$A$8:$L$337,"Bohumín")+COUNTIF('2005'!$A$8:$L$337,"Bohumín")+COUNTIF('2006'!$A$8:$L$324,"Bohumín")+COUNTIF('2007'!$A$8:$L$324,"Bohumín")+COUNTIF('2008'!$A$8:$L$324,"Bohumín")+COUNTIF('2009'!$A$8:$L$324,"Bohumín")+COUNTIF('2010'!$A$8:$L$324,"Bohumín")+COUNTIF('2011'!$A$8:$L$324,"Bohumín")+COUNTIF('2012'!$A$8:$L$324,"Bohumín")</f>
        <v>2</v>
      </c>
      <c r="O71" s="1041">
        <f>N71/$V$35</f>
        <v>4.2844901456726652E-4</v>
      </c>
      <c r="P71" s="49"/>
      <c r="Q71" s="1042" t="s">
        <v>2878</v>
      </c>
      <c r="R71" s="1042"/>
      <c r="S71" s="1028">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71" s="1041">
        <f>S71/$V$35</f>
        <v>2.1422450728363326E-4</v>
      </c>
      <c r="U71" s="1027"/>
      <c r="V71" s="1027"/>
      <c r="W71" s="1028"/>
      <c r="X71" s="1029"/>
    </row>
    <row r="72" spans="1:25" ht="8.25" customHeight="1">
      <c r="A72" s="75"/>
      <c r="B72" s="1044"/>
      <c r="C72" s="1044"/>
      <c r="D72" s="1028"/>
      <c r="E72" s="1041"/>
      <c r="F72" s="49"/>
      <c r="G72" s="1039"/>
      <c r="H72" s="1039"/>
      <c r="I72" s="1028"/>
      <c r="J72" s="1041"/>
      <c r="K72" s="49"/>
      <c r="L72" s="1042"/>
      <c r="M72" s="1042"/>
      <c r="N72" s="1028"/>
      <c r="O72" s="1041"/>
      <c r="P72" s="49"/>
      <c r="Q72" s="1042"/>
      <c r="R72" s="1042"/>
      <c r="S72" s="1028"/>
      <c r="T72" s="1041"/>
      <c r="U72" s="1027"/>
      <c r="V72" s="1027"/>
      <c r="W72" s="1028"/>
      <c r="X72" s="1029"/>
    </row>
    <row r="73" spans="1:25" ht="6" customHeight="1">
      <c r="A73" s="75"/>
      <c r="B73" s="49"/>
      <c r="C73" s="49"/>
      <c r="D73" s="49"/>
      <c r="E73" s="76"/>
      <c r="F73" s="49"/>
      <c r="G73" s="49"/>
      <c r="H73" s="49"/>
      <c r="I73" s="49"/>
      <c r="J73" s="49"/>
      <c r="K73" s="49"/>
      <c r="L73" s="49"/>
      <c r="M73" s="49"/>
      <c r="N73" s="49"/>
      <c r="O73" s="49"/>
      <c r="P73" s="49"/>
      <c r="Q73" s="74"/>
      <c r="R73" s="74"/>
      <c r="S73" s="522"/>
      <c r="T73" s="524"/>
      <c r="U73" s="428"/>
      <c r="V73" s="428"/>
      <c r="W73" s="522"/>
      <c r="X73" s="523"/>
    </row>
    <row r="74" spans="1:25" ht="8.25" customHeight="1">
      <c r="A74" s="75"/>
      <c r="B74" s="1042" t="s">
        <v>730</v>
      </c>
      <c r="C74" s="1042"/>
      <c r="D74" s="1028">
        <f>COUNTIF('1995'!$A$9:$L$294,"Karviná")+COUNTIF('1996'!$A$11:$L$296,"Karviná")+COUNTIF('1997'!$A$9:$L$294,"Karviná")+COUNTIF('1998'!$A$9:$L$294,"Karviná")+COUNTIF('1999'!$A$9:$L$318,"Karviná")+COUNTIF('2000'!$A$8:$L$322,"Karviná")+COUNTIF('2001'!$A$8:$L$335,"Karviná")+COUNTIF('2002'!$A$8:$L$335,"Karviná")+COUNTIF('2003'!$A$8:$L$337,"Karviná")+COUNTIF('2004'!$A$8:$L$337,"Karviná")+COUNTIF('2005'!$A$8:$L$337,"Karviná")+COUNTIF('2006'!$A$8:$L$324,"Karviná")+COUNTIF('2007'!$A$8:$L$324,"Karviná")+COUNTIF('2008'!$A$8:$L$324,"Karviná")+COUNTIF('2009'!$A$8:$L$324,"Karviná")+COUNTIF('2010'!$A$8:$L$324,"Karviná")+COUNTIF('2011'!$A$8:$L$324,"Karviná")+COUNTIF('2012'!$A$8:$L$324,"Karviná")+COUNTIF('2013'!$A$8:$L$324,"Karviná")+COUNTIF('2014'!$A$8:$L$424,"Karviná")</f>
        <v>70</v>
      </c>
      <c r="E74" s="1041">
        <f>D74/$V$35</f>
        <v>1.4995715509854327E-2</v>
      </c>
      <c r="F74" s="49"/>
      <c r="G74" s="1044" t="s">
        <v>614</v>
      </c>
      <c r="H74" s="1044"/>
      <c r="I74" s="1028">
        <f>COUNTIF('1995'!$A$9:$L$294,"Hnojník")+COUNTIF('1996'!$A$11:$L$296,"Hnojník")+COUNTIF('1997'!$A$9:$L$294,"Hnojník")+COUNTIF('1998'!$A$9:$L$294,"Hnojník")+COUNTIF('1999'!$A$9:$L$318,"Hnojník")+COUNTIF('2000'!$A$8:$L$322,"Hnojník")+COUNTIF('2001'!$A$8:$L$335,"Hnojník")+COUNTIF('2002'!$A$8:$L$335,"Hnojník")+COUNTIF('2003'!$A$8:$L$337,"Hnojník")+COUNTIF('2004'!$A$8:$L$337,"Hnojník")+COUNTIF('2005'!$A$8:$L$337,"Hnojník")+COUNTIF('2006'!$A$8:$L$324,"Hnojník")+COUNTIF('2007'!$A$8:$L$324,"Hnojník")+COUNTIF('2008'!$A$8:$L$324,"Hnojník")+COUNTIF('2009'!$A$8:$L$324,"Hnojník")+COUNTIF('2010'!$A$8:$L$324,"Hnojník")+COUNTIF('2011'!$A$8:$L$324,"Hnojník")+COUNTIF('2012'!$A$8:$L$324,"Hnojník")</f>
        <v>7</v>
      </c>
      <c r="J74" s="1041">
        <f>I74/$V$35</f>
        <v>1.4995715509854327E-3</v>
      </c>
      <c r="K74" s="49"/>
      <c r="L74" s="1042" t="s">
        <v>576</v>
      </c>
      <c r="M74" s="1042"/>
      <c r="N74" s="1028">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74" s="1041">
        <f>N74/$V$35</f>
        <v>4.2844901456726652E-4</v>
      </c>
      <c r="P74" s="49"/>
      <c r="Q74" s="1068" t="s">
        <v>1611</v>
      </c>
      <c r="R74" s="1068"/>
      <c r="S74" s="1028">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74" s="1041">
        <f>S74/$V$35</f>
        <v>2.1422450728363326E-4</v>
      </c>
      <c r="U74" s="1027"/>
      <c r="V74" s="1027"/>
      <c r="W74" s="1028"/>
      <c r="X74" s="1029"/>
    </row>
    <row r="75" spans="1:25" ht="8.25" customHeight="1">
      <c r="A75" s="75"/>
      <c r="B75" s="1042"/>
      <c r="C75" s="1042"/>
      <c r="D75" s="1028"/>
      <c r="E75" s="1041"/>
      <c r="F75" s="49"/>
      <c r="G75" s="1044"/>
      <c r="H75" s="1044"/>
      <c r="I75" s="1028"/>
      <c r="J75" s="1041"/>
      <c r="K75" s="49"/>
      <c r="L75" s="1042"/>
      <c r="M75" s="1042"/>
      <c r="N75" s="1028"/>
      <c r="O75" s="1041"/>
      <c r="P75" s="49"/>
      <c r="Q75" s="1068"/>
      <c r="R75" s="1068"/>
      <c r="S75" s="1028"/>
      <c r="T75" s="1041"/>
      <c r="U75" s="1027"/>
      <c r="V75" s="1027"/>
      <c r="W75" s="1028"/>
      <c r="X75" s="1029"/>
    </row>
    <row r="76" spans="1:25" ht="5.25" customHeight="1">
      <c r="A76" s="75"/>
      <c r="B76" s="49"/>
      <c r="C76" s="49"/>
      <c r="D76" s="49"/>
      <c r="E76" s="49"/>
      <c r="F76" s="49"/>
      <c r="G76" s="49"/>
      <c r="H76" s="49"/>
      <c r="I76" s="49"/>
      <c r="J76" s="49"/>
      <c r="K76" s="49"/>
      <c r="L76" s="49"/>
      <c r="M76" s="49"/>
      <c r="N76" s="49"/>
      <c r="O76" s="49"/>
      <c r="P76" s="49"/>
      <c r="Q76" s="49"/>
      <c r="R76" s="49"/>
      <c r="S76" s="49"/>
      <c r="T76" s="49"/>
      <c r="U76" s="429"/>
      <c r="V76" s="429"/>
      <c r="W76" s="429"/>
      <c r="X76" s="511"/>
    </row>
    <row r="77" spans="1:25" ht="8.25" customHeight="1">
      <c r="A77" s="75"/>
      <c r="B77" s="1040" t="s">
        <v>933</v>
      </c>
      <c r="C77" s="1040"/>
      <c r="D77" s="1028">
        <f>COUNTIF('1995'!$A$9:$L$294,"Koniakow")+COUNTIF('1996'!$A$11:$L$296,"Koniakow")+COUNTIF('1997'!$A$9:$L$294,"Koniakow")+COUNTIF('1998'!$A$9:$L$294,"Koniakow")+COUNTIF('1999'!$A$9:$L$318,"Koniakow")+COUNTIF('2000'!$A$8:$L$322,"Koniakow")+COUNTIF('2001'!$A$8:$L$335,"Koniakow")+COUNTIF('2002'!$A$8:$L$335,"Koniakow")+COUNTIF('2003'!$A$8:$L$337,"Koniakow")+COUNTIF('2004'!$A$8:$L$337,"Koniakow")+COUNTIF('2005'!$A$8:$L$337,"Koniakow")+COUNTIF('2006'!$A$8:$L$324,"Koniakow")+COUNTIF('2007'!$A$8:$L$324,"Koniakow")+COUNTIF('2008'!$A$8:$L$324,"Koniakow")+COUNTIF('2009'!$A$8:$L$324,"Koniakow")+COUNTIF('2010'!$A$8:$L$324,"Koniakow")+COUNTIF('2011'!$A$8:$L$324,"Koniakow")+COUNTIF('2012'!$A$8:$L$324,"Koniakow")+COUNTIF('2013'!$A$8:$L$324,"Koniakow")</f>
        <v>68</v>
      </c>
      <c r="E77" s="1041">
        <f>D77/$V$35</f>
        <v>1.456726649528706E-2</v>
      </c>
      <c r="F77" s="49"/>
      <c r="G77" s="1044" t="s">
        <v>1476</v>
      </c>
      <c r="H77" s="1044"/>
      <c r="I77" s="1028">
        <f>COUNTIF('1995'!$A$9:$L$294,"Dolní Lomná")+COUNTIF('1996'!$A$11:$L$296,"Dolní Lomná")+COUNTIF('1997'!$A$9:$L$294,"Dolní Lomná")+COUNTIF('1998'!$A$9:$L$294,"Dolní Lomná")+COUNTIF('1999'!$A$9:$L$318,"Dolní Lomná")+COUNTIF('2000'!$A$8:$L$322,"Dolní Lomná")+COUNTIF('2001'!$A$8:$L$335,"Dolní Lomná")+COUNTIF('2002'!$A$8:$L$335,"Dolní Lomná")+COUNTIF('2003'!$A$8:$L$337,"Dolní Lomná")+COUNTIF('2004'!$A$8:$L$337,"Dolní Lomná")+COUNTIF('2005'!$A$8:$L$337,"Dolní Lomná")+COUNTIF('2006'!$A$8:$L$324,"Dolní Lomná")+COUNTIF('2007'!$A$8:$L$324,"Dolní Lomná")+COUNTIF('2008'!$A$8:$L$324,"Dolní Lomná")+COUNTIF('2009'!$A$8:$L$324,"Dolní Lomná")+COUNTIF('2010'!$A$8:$L$324,"Dolní Lomná")+COUNTIF('2011'!$A$8:$L$324,"Dolní Lomná")+COUNTIF('2012'!$A$8:$L$324,"Dolní Lomná")</f>
        <v>7</v>
      </c>
      <c r="J77" s="1041">
        <f>I77/$V$35</f>
        <v>1.4995715509854327E-3</v>
      </c>
      <c r="K77" s="49"/>
      <c r="L77" s="1042" t="s">
        <v>3328</v>
      </c>
      <c r="M77" s="1042"/>
      <c r="N77" s="1028">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f>
        <v>2</v>
      </c>
      <c r="O77" s="1041">
        <f>N77/$V$35</f>
        <v>4.2844901456726652E-4</v>
      </c>
      <c r="P77" s="49"/>
      <c r="Q77" s="1042" t="s">
        <v>1613</v>
      </c>
      <c r="R77" s="1042"/>
      <c r="S77" s="1028">
        <f>COUNTIF('1995'!$A$9:$L$294,"Staré Město")+COUNTIF('1996'!$A$11:$L$296,"Staré Město")+COUNTIF('1997'!$A$9:$L$294,"Staré Město")+COUNTIF('1998'!$A$9:$L$294,"Staré Město")+COUNTIF('1999'!$A$9:$L$318,"Staré Město")+COUNTIF('2000'!$A$8:$L$322,"Staré Město")+COUNTIF('2001'!$A$8:$L$335,"Staré Město")+COUNTIF('2002'!$A$8:$L$335,"Staré Město")+COUNTIF('2003'!$A$8:$L$337,"Staré Město")+COUNTIF('2004'!$A$8:$L$337,"Staré Město")+COUNTIF('2005'!$A$8:$L$337,"Staré Město")+COUNTIF('2006'!$A$8:$L$324,"Staré Město")+COUNTIF('2007'!$A$8:$L$324,"Staré Město")+COUNTIF('2008'!$A$8:$L$324,"Staré Město")+COUNTIF('2009'!$A$8:$L$324,"Staré Město")+COUNTIF('2010'!$A$8:$L$324,"Staré Město")+COUNTIF('2011'!$A$8:$L$324,"Staré Město")+COUNTIF('2012'!$A$8:$L$324,"Staré Město")</f>
        <v>1</v>
      </c>
      <c r="T77" s="1041">
        <f>S77/$V$35</f>
        <v>2.1422450728363326E-4</v>
      </c>
      <c r="U77" s="1027"/>
      <c r="V77" s="1027"/>
      <c r="W77" s="1028"/>
      <c r="X77" s="1029"/>
    </row>
    <row r="78" spans="1:25" ht="8.25" customHeight="1">
      <c r="A78" s="75"/>
      <c r="B78" s="1040"/>
      <c r="C78" s="1040"/>
      <c r="D78" s="1028"/>
      <c r="E78" s="1041"/>
      <c r="F78" s="49"/>
      <c r="G78" s="1044"/>
      <c r="H78" s="1044"/>
      <c r="I78" s="1028"/>
      <c r="J78" s="1041"/>
      <c r="K78" s="49"/>
      <c r="L78" s="1042"/>
      <c r="M78" s="1042"/>
      <c r="N78" s="1028"/>
      <c r="O78" s="1041"/>
      <c r="P78" s="49"/>
      <c r="Q78" s="1042"/>
      <c r="R78" s="1042"/>
      <c r="S78" s="1028"/>
      <c r="T78" s="1041"/>
      <c r="U78" s="1027"/>
      <c r="V78" s="1027"/>
      <c r="W78" s="1028"/>
      <c r="X78" s="1029"/>
    </row>
    <row r="79" spans="1:25" ht="5.25" customHeight="1">
      <c r="A79" s="75"/>
      <c r="B79" s="49"/>
      <c r="C79" s="49"/>
      <c r="D79" s="49"/>
      <c r="E79" s="49"/>
      <c r="F79" s="49"/>
      <c r="G79" s="49"/>
      <c r="H79" s="49"/>
      <c r="I79" s="49"/>
      <c r="J79" s="49"/>
      <c r="K79" s="49"/>
      <c r="L79" s="49"/>
      <c r="M79" s="49"/>
      <c r="N79" s="49"/>
      <c r="O79" s="49"/>
      <c r="P79" s="49"/>
      <c r="Q79" s="49"/>
      <c r="R79" s="49"/>
      <c r="S79" s="49"/>
      <c r="T79" s="49"/>
      <c r="U79" s="429"/>
      <c r="V79" s="429"/>
      <c r="W79" s="429"/>
      <c r="X79" s="511"/>
    </row>
    <row r="80" spans="1:25" ht="8.25" customHeight="1">
      <c r="A80" s="75"/>
      <c r="B80" s="1042" t="s">
        <v>948</v>
      </c>
      <c r="C80" s="1042"/>
      <c r="D80" s="1028">
        <f>COUNTIF('1995'!$A$9:$L$294,"Havířov")+COUNTIF('1996'!$A$11:$L$296,"Havířov")+COUNTIF('1997'!$A$9:$L$294,"Havířov")+COUNTIF('1998'!$A$9:$L$294,"Havířov")+COUNTIF('1999'!$A$9:$L$318,"Havířov")+COUNTIF('2000'!$A$8:$L$322,"Havířov")+COUNTIF('2001'!$A$8:$L$335,"Havířov")+COUNTIF('2002'!$A$8:$L$335,"Havířov")+COUNTIF('2003'!$A$8:$L$337,"Havířov")+COUNTIF('2004'!$A$8:$L$337,"Havířov")+COUNTIF('2005'!$A$8:$L$337,"Havířov")+COUNTIF('2006'!$A$8:$L$324,"Havířov")+COUNTIF('2007'!$A$8:$L$324,"Havířov")+COUNTIF('2008'!$A$8:$L$324,"Havířov")+COUNTIF('2009'!$A$8:$L$324,"Havířov")+COUNTIF('2010'!$A$8:$L$324,"Havířov")+COUNTIF('2011'!$A$8:$L$324,"Havířov")+COUNTIF('2012'!$A$8:$L$324,"Havířov")+COUNTIF('2013'!$A$8:$L$324,"Havířov")+COUNTIF('2014'!$A$8:$L$424,"Havířov")</f>
        <v>62</v>
      </c>
      <c r="E80" s="1041">
        <f>D80/$V$35</f>
        <v>1.3281919451585262E-2</v>
      </c>
      <c r="F80" s="49"/>
      <c r="G80" s="1042" t="s">
        <v>3065</v>
      </c>
      <c r="H80" s="1042"/>
      <c r="I80" s="1028">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80" s="1041">
        <f>I80/$V$35</f>
        <v>1.0711225364181663E-3</v>
      </c>
      <c r="K80" s="49"/>
      <c r="L80" s="1040" t="s">
        <v>3178</v>
      </c>
      <c r="M80" s="1040"/>
      <c r="N80" s="1028">
        <f>COUNTIF('1995'!$A$9:$L$294,"Suszynka")+COUNTIF('1996'!$A$11:$L$296,"Suszynka")+COUNTIF('1997'!$A$9:$L$294,"Suszynka")+COUNTIF('1998'!$A$9:$L$294,"Suszynka")+COUNTIF('1999'!$A$9:$L$318,"Suszynka")+COUNTIF('2000'!$A$8:$L$322,"Suszynka")+COUNTIF('2001'!$A$8:$L$335,"Suszynka")+COUNTIF('2002'!$A$8:$L$335,"Suszynka")+COUNTIF('2003'!$A$8:$L$337,"Suszynka")+COUNTIF('2004'!$A$8:$L$337,"Suszynka")+COUNTIF('2005'!$A$8:$L$337,"Suszynka")+COUNTIF('2006'!$A$8:$L$324,"Suszynka")+COUNTIF('2007'!$A$8:$L$324,"Suszynka")+COUNTIF('2008'!$A$8:$L$324,"Suszynka")+COUNTIF('2009'!$A$8:$L$324,"Suszynka")+COUNTIF('2010'!$A$8:$L$324,"Suszynka")+COUNTIF('2011'!$A$8:$L$324,"Suszynka")+COUNTIF('2012'!$A$8:$L$324,"Suszynka")</f>
        <v>2</v>
      </c>
      <c r="O80" s="1041">
        <f>N80/$V$35</f>
        <v>4.2844901456726652E-4</v>
      </c>
      <c r="P80" s="49"/>
      <c r="Q80" s="1042" t="s">
        <v>17</v>
      </c>
      <c r="R80" s="1042"/>
      <c r="S80" s="1028">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80" s="1041">
        <f>S80/$V$35</f>
        <v>2.1422450728363326E-4</v>
      </c>
      <c r="U80" s="1027"/>
      <c r="V80" s="1027"/>
      <c r="W80" s="1028"/>
      <c r="X80" s="1029"/>
    </row>
    <row r="81" spans="1:24" ht="8.25" customHeight="1">
      <c r="A81" s="75"/>
      <c r="B81" s="1042"/>
      <c r="C81" s="1042"/>
      <c r="D81" s="1028"/>
      <c r="E81" s="1041"/>
      <c r="F81" s="49"/>
      <c r="G81" s="1042"/>
      <c r="H81" s="1042"/>
      <c r="I81" s="1028"/>
      <c r="J81" s="1041"/>
      <c r="K81" s="49"/>
      <c r="L81" s="1040"/>
      <c r="M81" s="1040"/>
      <c r="N81" s="1028"/>
      <c r="O81" s="1041"/>
      <c r="P81" s="49"/>
      <c r="Q81" s="1042"/>
      <c r="R81" s="1042"/>
      <c r="S81" s="1028"/>
      <c r="T81" s="1041"/>
      <c r="U81" s="1027"/>
      <c r="V81" s="1027"/>
      <c r="W81" s="1028"/>
      <c r="X81" s="1029"/>
    </row>
    <row r="82" spans="1:24" ht="5.25" customHeight="1">
      <c r="A82" s="75"/>
      <c r="B82" s="49"/>
      <c r="C82" s="49"/>
      <c r="D82" s="49"/>
      <c r="E82" s="49"/>
      <c r="F82" s="49"/>
      <c r="G82" s="49"/>
      <c r="H82" s="49"/>
      <c r="I82" s="49"/>
      <c r="J82" s="49"/>
      <c r="K82" s="49"/>
      <c r="L82" s="49"/>
      <c r="M82" s="49"/>
      <c r="N82" s="49"/>
      <c r="O82" s="49"/>
      <c r="P82" s="49"/>
      <c r="Q82" s="49"/>
      <c r="R82" s="49"/>
      <c r="S82" s="49"/>
      <c r="T82" s="49"/>
      <c r="U82" s="429"/>
      <c r="V82" s="429"/>
      <c r="W82" s="429"/>
      <c r="X82" s="511"/>
    </row>
    <row r="83" spans="1:24" ht="8.25" customHeight="1">
      <c r="A83" s="75"/>
      <c r="B83" s="1044" t="s">
        <v>802</v>
      </c>
      <c r="C83" s="1044"/>
      <c r="D83" s="1028">
        <f>COUNTIF('1995'!$A$9:$L$294,"Návsí")+COUNTIF('1996'!$A$11:$L$296,"Návsí")+COUNTIF('1997'!$A$9:$L$294,"Návsí")+COUNTIF('1998'!$A$9:$L$294,"Návsí")+COUNTIF('1999'!$A$9:$L$318,"Návsí")+COUNTIF('2000'!$A$8:$L$322,"Návsí")+COUNTIF('2001'!$A$8:$L$335,"Návsí")+COUNTIF('2002'!$A$8:$L$335,"Návsí")+COUNTIF('2003'!$A$8:$L$337,"Návsí")+COUNTIF('2004'!$A$8:$L$337,"Návsí")+COUNTIF('2005'!$A$8:$L$337,"Návsí")+COUNTIF('2006'!$A$8:$L$324,"Návsí")+COUNTIF('2007'!$A$8:$L$324,"Návsí")+COUNTIF('2008'!$A$8:$L$324,"Návsí")+COUNTIF('2009'!$A$8:$L$324,"Návsí")+COUNTIF('2010'!$A$8:$L$324,"Návsí")+COUNTIF('2011'!$A$8:$L$324,"Návsí")+COUNTIF('2012'!$A$8:$L$324,"Návsí")+COUNTIF('2013'!$A$8:$L$324,"Návsí")+COUNTIF('2014'!$A$8:$L$424,"Návsí")</f>
        <v>53</v>
      </c>
      <c r="E83" s="1041">
        <f>D83/$V$35</f>
        <v>1.1353898886032563E-2</v>
      </c>
      <c r="F83" s="49"/>
      <c r="G83" s="1042" t="s">
        <v>946</v>
      </c>
      <c r="H83" s="1042"/>
      <c r="I83" s="1028">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COUNTIF('2013'!$A$8:$L$324,"Krmelín")+COUNTIF('2014'!$A$8:$L$424,"Krmelín")</f>
        <v>5</v>
      </c>
      <c r="J83" s="1041">
        <f>I83/$V$35</f>
        <v>1.0711225364181663E-3</v>
      </c>
      <c r="K83" s="49"/>
      <c r="L83" s="1044" t="s">
        <v>1074</v>
      </c>
      <c r="M83" s="1044"/>
      <c r="N83" s="1028">
        <f>COUNTIF('1995'!$A$9:$L$294,"Karpentná")+COUNTIF('1996'!$A$11:$L$296,"Karpentná")+COUNTIF('1997'!$A$9:$L$294,"Karpentná")+COUNTIF('1998'!$A$9:$L$294,"Karpentná")+COUNTIF('1999'!$A$9:$L$318,"Karpentná")+COUNTIF('2000'!$A$8:$L$322,"Karpentná")+COUNTIF('2001'!$A$8:$L$335,"Karpentná")+COUNTIF('2002'!$A$8:$L$335,"Karpentná")+COUNTIF('2003'!$A$8:$L$337,"Karpentná")+COUNTIF('2004'!$A$8:$L$337,"Karpentná")+COUNTIF('2005'!$A$8:$L$337,"Karpentná")+COUNTIF('2006'!$A$8:$L$324,"Karpentná")+COUNTIF('2007'!$A$8:$L$324,"Karpentná")+COUNTIF('2008'!$A$8:$L$324,"Karpentná")+COUNTIF('2009'!$A$8:$L$324,"Karpentná")+COUNTIF('2010'!$A$8:$L$324,"Karpentná")+COUNTIF('2011'!$A$8:$L$324,"Karpentná")+COUNTIF('2012'!$A$8:$L$324,"Karpentná")+COUNTIF('2013'!$A$8:$L$324,"Karpentná")</f>
        <v>2</v>
      </c>
      <c r="O83" s="1041">
        <f>N83/$V$35</f>
        <v>4.2844901456726652E-4</v>
      </c>
      <c r="P83" s="49"/>
      <c r="Q83" s="1042" t="s">
        <v>947</v>
      </c>
      <c r="R83" s="1042"/>
      <c r="S83" s="1028">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83" s="1041">
        <f>S83/$V$35</f>
        <v>2.1422450728363326E-4</v>
      </c>
      <c r="U83" s="1027"/>
      <c r="V83" s="1027"/>
      <c r="W83" s="1028"/>
      <c r="X83" s="1029"/>
    </row>
    <row r="84" spans="1:24" ht="8.25" customHeight="1">
      <c r="A84" s="75"/>
      <c r="B84" s="1044"/>
      <c r="C84" s="1044"/>
      <c r="D84" s="1028"/>
      <c r="E84" s="1041"/>
      <c r="F84" s="49"/>
      <c r="G84" s="1042"/>
      <c r="H84" s="1042"/>
      <c r="I84" s="1028"/>
      <c r="J84" s="1041"/>
      <c r="K84" s="49"/>
      <c r="L84" s="1044"/>
      <c r="M84" s="1044"/>
      <c r="N84" s="1028"/>
      <c r="O84" s="1041"/>
      <c r="P84" s="49"/>
      <c r="Q84" s="1042"/>
      <c r="R84" s="1042"/>
      <c r="S84" s="1028"/>
      <c r="T84" s="1041"/>
      <c r="U84" s="1027"/>
      <c r="V84" s="1027"/>
      <c r="W84" s="1028"/>
      <c r="X84" s="1029"/>
    </row>
    <row r="85" spans="1:24" ht="4.5" customHeight="1">
      <c r="A85" s="75"/>
      <c r="B85" s="49"/>
      <c r="C85" s="49"/>
      <c r="D85" s="49"/>
      <c r="E85" s="49"/>
      <c r="F85" s="49"/>
      <c r="G85" s="49"/>
      <c r="H85" s="49"/>
      <c r="I85" s="49"/>
      <c r="J85" s="49"/>
      <c r="K85" s="49"/>
      <c r="L85" s="49"/>
      <c r="M85" s="49"/>
      <c r="N85" s="49"/>
      <c r="O85" s="49"/>
      <c r="P85" s="49"/>
      <c r="Q85" s="49"/>
      <c r="R85" s="49"/>
      <c r="S85" s="49"/>
      <c r="T85" s="49"/>
      <c r="U85" s="429"/>
      <c r="V85" s="429"/>
      <c r="W85" s="429"/>
      <c r="X85" s="511"/>
    </row>
    <row r="86" spans="1:24" ht="8.25" customHeight="1">
      <c r="A86" s="75"/>
      <c r="B86" s="1044" t="s">
        <v>1675</v>
      </c>
      <c r="C86" s="1044"/>
      <c r="D86" s="1028">
        <f>COUNTIF('1995'!$A$9:$L$294,"Písečná")+COUNTIF('1996'!$A$11:$L$296,"Písečná")+COUNTIF('1997'!$A$9:$L$294,"Písečná")+COUNTIF('1998'!$A$9:$L$294,"Písečná")+COUNTIF('1999'!$A$9:$L$318,"Písečná")+COUNTIF('2000'!$A$8:$L$322,"Písečná")+COUNTIF('2001'!$A$8:$L$335,"Písečná")+COUNTIF('2002'!$A$8:$L$335,"Písečná")+COUNTIF('2003'!$A$8:$L$337,"Písečná")+COUNTIF('2004'!$A$8:$L$337,"Písečná")+COUNTIF('2005'!$A$8:$L$337,"Písečná")+COUNTIF('2006'!$A$8:$L$324,"Písečná")+COUNTIF('2007'!$A$8:$L$324,"Písečná")+COUNTIF('2008'!$A$8:$L$324,"Písečná")+COUNTIF('2009'!$A$8:$L$324,"Písečná")+COUNTIF('2010'!$A$8:$L$324,"Písečná")+COUNTIF('2011'!$A$8:$L$324,"Písečná")+COUNTIF('2012'!$A$8:$L$324,"Písečná")</f>
        <v>49</v>
      </c>
      <c r="E86" s="1041">
        <f>D86/$V$35</f>
        <v>1.0497000856898029E-2</v>
      </c>
      <c r="F86" s="49"/>
      <c r="G86" s="1042" t="s">
        <v>939</v>
      </c>
      <c r="H86" s="1042"/>
      <c r="I86" s="1028">
        <f>COUNTIF('1995'!$A$9:$L$294,"Olomouc")+COUNTIF('1996'!$A$11:$L$296,"Olomouc")+COUNTIF('1997'!$A$9:$L$294,"Olomouc")+COUNTIF('1998'!$A$9:$L$294,"Olomouc")+COUNTIF('1999'!$A$9:$L$318,"Olomouc")+COUNTIF('2000'!$A$8:$L$322,"Olomouc")+COUNTIF('2001'!$A$8:$L$335,"Olomouc")+COUNTIF('2002'!$A$8:$L$335,"Olomouc")+COUNTIF('2003'!$A$8:$L$337,"Olomouc")+COUNTIF('2004'!$A$8:$L$337,"Olomouc")+COUNTIF('2005'!$A$8:$L$337,"Olomouc")+COUNTIF('2006'!$A$8:$L$324,"Olomouc")+COUNTIF('2007'!$A$8:$L$324,"Olomouc")+COUNTIF('2008'!$A$8:$L$324,"Olomouc")+COUNTIF('2009'!$A$8:$L$324,"Olomouc")+COUNTIF('2010'!$A$8:$L$324,"Olomouc")+COUNTIF('2011'!$A$8:$L$324,"Olomouc")+COUNTIF('2012'!$A$8:$L$324,"Olomouc")</f>
        <v>5</v>
      </c>
      <c r="J86" s="1041">
        <f>I86/$V$35</f>
        <v>1.0711225364181663E-3</v>
      </c>
      <c r="K86" s="49"/>
      <c r="L86" s="1043" t="s">
        <v>2188</v>
      </c>
      <c r="M86" s="1043"/>
      <c r="N86" s="1028">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86" s="1041">
        <f>N86/$V$35</f>
        <v>4.2844901456726652E-4</v>
      </c>
      <c r="P86" s="49"/>
      <c r="Q86" s="1042" t="s">
        <v>567</v>
      </c>
      <c r="R86" s="1042"/>
      <c r="S86" s="1028">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86" s="1041">
        <f>S86/$V$35</f>
        <v>2.1422450728363326E-4</v>
      </c>
      <c r="U86" s="1027"/>
      <c r="V86" s="1027"/>
      <c r="W86" s="1028"/>
      <c r="X86" s="1029"/>
    </row>
    <row r="87" spans="1:24" ht="8.25" customHeight="1">
      <c r="A87" s="75"/>
      <c r="B87" s="1044"/>
      <c r="C87" s="1044"/>
      <c r="D87" s="1028"/>
      <c r="E87" s="1041"/>
      <c r="F87" s="49"/>
      <c r="G87" s="1042"/>
      <c r="H87" s="1042"/>
      <c r="I87" s="1028"/>
      <c r="J87" s="1041"/>
      <c r="K87" s="49"/>
      <c r="L87" s="1043"/>
      <c r="M87" s="1043"/>
      <c r="N87" s="1028"/>
      <c r="O87" s="1041"/>
      <c r="P87" s="49"/>
      <c r="Q87" s="1042"/>
      <c r="R87" s="1042"/>
      <c r="S87" s="1028"/>
      <c r="T87" s="1041"/>
      <c r="U87" s="1027"/>
      <c r="V87" s="1027"/>
      <c r="W87" s="1028"/>
      <c r="X87" s="1029"/>
    </row>
    <row r="88" spans="1:24" ht="4.5" customHeight="1">
      <c r="A88" s="75"/>
      <c r="B88" s="49"/>
      <c r="C88" s="49"/>
      <c r="D88" s="49"/>
      <c r="E88" s="49"/>
      <c r="F88" s="49"/>
      <c r="G88" s="49"/>
      <c r="H88" s="49"/>
      <c r="I88" s="49"/>
      <c r="J88" s="49"/>
      <c r="K88" s="49"/>
      <c r="L88" s="49"/>
      <c r="M88" s="49"/>
      <c r="N88" s="49"/>
      <c r="O88" s="49"/>
      <c r="P88" s="49"/>
      <c r="Q88" s="49"/>
      <c r="R88" s="49"/>
      <c r="S88" s="49"/>
      <c r="T88" s="49"/>
      <c r="U88" s="429"/>
      <c r="V88" s="429"/>
      <c r="W88" s="429"/>
      <c r="X88" s="511"/>
    </row>
    <row r="89" spans="1:24" ht="7.5" customHeight="1">
      <c r="A89" s="75"/>
      <c r="B89" s="1044" t="s">
        <v>737</v>
      </c>
      <c r="C89" s="1044"/>
      <c r="D89" s="1028">
        <f>COUNTIF('1995'!$A$9:$L$294,"Vendryně")+COUNTIF('1996'!$A$11:$L$296,"Vendryně")+COUNTIF('1997'!$A$9:$L$294,"Vendryně")+COUNTIF('1998'!$A$9:$L$294,"Vendryně")+COUNTIF('1999'!$A$9:$L$318,"Vendryně")+COUNTIF('2000'!$A$8:$L$322,"Vendryně")+COUNTIF('2001'!$A$8:$L$335,"Vendryně")+COUNTIF('2002'!$A$8:$L$335,"Vendryně")+COUNTIF('2003'!$A$8:$L$337,"Vendryně")+COUNTIF('2004'!$A$8:$L$337,"Vendryně")+COUNTIF('2005'!$A$8:$L$337,"Vendryně")+COUNTIF('2006'!$A$8:$L$324,"Vendryně")+COUNTIF('2007'!$A$8:$L$324,"Vendryně")+COUNTIF('2008'!$A$8:$L$324,"Vendryně")+COUNTIF('2009'!$A$8:$L$324,"Vendryně")+COUNTIF('2010'!$A$8:$L$324,"Vendryně")+COUNTIF('2011'!$A$8:$L$324,"Vendryně")+COUNTIF('2012'!$A$8:$L$324,"Vendryně")+COUNTIF('2013'!$A$8:$L$324,"Vendryně")+COUNTIF('2014'!$A$8:$L$424,"Vendryně")</f>
        <v>41</v>
      </c>
      <c r="E89" s="1041">
        <f>D89/$V$35</f>
        <v>8.7832047986289626E-3</v>
      </c>
      <c r="F89" s="49"/>
      <c r="G89" s="1044" t="s">
        <v>2849</v>
      </c>
      <c r="H89" s="1044"/>
      <c r="I89" s="1028">
        <f>COUNTIF('1995'!$A$9:$L$294,"Košařiska")+COUNTIF('1996'!$A$11:$L$296,"Košařiska")+COUNTIF('1997'!$A$9:$L$294,"Košařiska")+COUNTIF('1998'!$A$9:$L$294,"Košařiska")+COUNTIF('1999'!$A$9:$L$318,"Košařiska")+COUNTIF('2000'!$A$8:$L$322,"Košařiska")+COUNTIF('2001'!$A$8:$L$335,"Košařiska")+COUNTIF('2002'!$A$8:$L$335,"Košařiska")+COUNTIF('2003'!$A$8:$L$337,"Košařiska")+COUNTIF('2004'!$A$8:$L$337,"Košařiska")+COUNTIF('2005'!$A$8:$L$337,"Košařiska")+COUNTIF('2006'!$A$8:$L$324,"Košařiska")+COUNTIF('2007'!$A$8:$L$324,"Košařiska")+COUNTIF('2008'!$A$8:$L$324,"Košařiska")+COUNTIF('2009'!$A$8:$L$324,"Košařiska")+COUNTIF('2009'!$A$8:$L$324,"Košařiska")+COUNTIF('2010'!$A$8:$L$324,"Košařiska")+COUNTIF('2011'!$A$8:$L$324,"Košařiska")+COUNTIF('2012'!$A$8:$L$324,"Košařiska")</f>
        <v>5</v>
      </c>
      <c r="J89" s="1041">
        <f>I89/$V$35</f>
        <v>1.0711225364181663E-3</v>
      </c>
      <c r="K89" s="49"/>
      <c r="L89" s="1042" t="s">
        <v>326</v>
      </c>
      <c r="M89" s="1042"/>
      <c r="N89" s="1028">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89" s="1041">
        <f>N89/$V$35</f>
        <v>4.2844901456726652E-4</v>
      </c>
      <c r="P89" s="49"/>
      <c r="Q89" s="1042" t="s">
        <v>3027</v>
      </c>
      <c r="R89" s="1042"/>
      <c r="S89" s="1028">
        <f>COUNTIF('1995'!$A$9:$L$294,"Nymburk")+COUNTIF('1996'!$A$11:$L$296,"Nymburk")+COUNTIF('1997'!$A$9:$L$294,"Nymburk")+COUNTIF('1998'!$A$9:$L$294,"Nymburk")+COUNTIF('1999'!$A$9:$L$318,"Nymburk")+COUNTIF('2000'!$A$8:$L$322,"Nymburk")+COUNTIF('2001'!$A$8:$L$335,"Nymburk")+COUNTIF('2002'!$A$8:$L$335,"Nymburk")+COUNTIF('2003'!$A$8:$L$337,"Nymburk")+COUNTIF('2004'!$A$8:$L$337,"Nymburk")+COUNTIF('2005'!$A$8:$L$337,"Nymburk")+COUNTIF('2006'!$A$8:$L$324,"Nymburk")+COUNTIF('2007'!$A$8:$L$324,"Nymburk")+COUNTIF('2008'!$A$8:$L$324,"Nymburk")+COUNTIF('2009'!$A$8:$L$324,"Nymburk")+COUNTIF('2010'!$A$8:$L$324,"Nymburk")+COUNTIF('2011'!$A$8:$L$324,"Nymburk")+COUNTIF('2012'!$A$8:$L$324,"Nymburk")</f>
        <v>1</v>
      </c>
      <c r="T89" s="1041">
        <f>S89/$V$35</f>
        <v>2.1422450728363326E-4</v>
      </c>
      <c r="U89" s="1027"/>
      <c r="V89" s="1027"/>
      <c r="W89" s="1028"/>
      <c r="X89" s="1029"/>
    </row>
    <row r="90" spans="1:24" ht="7.5" customHeight="1">
      <c r="A90" s="75"/>
      <c r="B90" s="1044"/>
      <c r="C90" s="1044"/>
      <c r="D90" s="1028"/>
      <c r="E90" s="1041"/>
      <c r="F90" s="49"/>
      <c r="G90" s="1044"/>
      <c r="H90" s="1044"/>
      <c r="I90" s="1028"/>
      <c r="J90" s="1041"/>
      <c r="K90" s="49"/>
      <c r="L90" s="1042"/>
      <c r="M90" s="1042"/>
      <c r="N90" s="1028"/>
      <c r="O90" s="1041"/>
      <c r="P90" s="49"/>
      <c r="Q90" s="1042"/>
      <c r="R90" s="1042"/>
      <c r="S90" s="1028"/>
      <c r="T90" s="1041"/>
      <c r="U90" s="1027"/>
      <c r="V90" s="1027"/>
      <c r="W90" s="1028"/>
      <c r="X90" s="1029"/>
    </row>
    <row r="91" spans="1:24" ht="4.5" customHeight="1">
      <c r="A91" s="75"/>
      <c r="B91" s="49"/>
      <c r="C91" s="49"/>
      <c r="D91" s="49"/>
      <c r="E91" s="49"/>
      <c r="F91" s="49"/>
      <c r="G91" s="49"/>
      <c r="H91" s="49"/>
      <c r="I91" s="49"/>
      <c r="J91" s="49"/>
      <c r="K91" s="49"/>
      <c r="L91" s="49"/>
      <c r="M91" s="49"/>
      <c r="N91" s="49"/>
      <c r="O91" s="49"/>
      <c r="P91" s="49"/>
      <c r="Q91" s="429"/>
      <c r="R91" s="429"/>
      <c r="S91" s="429"/>
      <c r="T91" s="49"/>
      <c r="U91" s="429"/>
      <c r="V91" s="429"/>
      <c r="W91" s="429"/>
      <c r="X91" s="511"/>
    </row>
    <row r="92" spans="1:24" ht="8.25" customHeight="1">
      <c r="A92" s="75"/>
      <c r="B92" s="1043" t="s">
        <v>834</v>
      </c>
      <c r="C92" s="1043"/>
      <c r="D92" s="1028">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COUNTIF('2013'!$A$8:$L$324,"Svrčinovec")+COUNTIF('2014'!$A$8:$L$424,"Svrčinovec")</f>
        <v>39</v>
      </c>
      <c r="E92" s="1041">
        <f>D92/$V$35</f>
        <v>8.3547557840616959E-3</v>
      </c>
      <c r="F92" s="49"/>
      <c r="G92" s="1040" t="s">
        <v>2969</v>
      </c>
      <c r="H92" s="1040"/>
      <c r="I92" s="1028">
        <f>COUNTIF('1995'!$A$9:$L$294,"Dziegielów")+COUNTIF('1996'!$A$11:$L$296,"Dziegielów")+COUNTIF('1997'!$A$9:$L$294,"Dziegielów")+COUNTIF('1998'!$A$9:$L$294,"Dziegielów")+COUNTIF('1999'!$A$9:$L$318,"Dziegielów")+COUNTIF('2000'!$A$8:$L$322,"Dziegielów")+COUNTIF('2001'!$A$8:$L$335,"Dziegielów")+COUNTIF('2002'!$A$8:$L$335,"Dziegielów")+COUNTIF('2003'!$A$8:$L$337,"Dziegielów")+COUNTIF('2004'!$A$8:$L$337,"Dziegielów")+COUNTIF('2005'!$A$8:$L$337,"Dziegielów")+COUNTIF('2006'!$A$8:$L$324,"Dziegielów")+COUNTIF('2007'!$A$8:$L$324,"Dziegielów")+COUNTIF('2008'!$A$8:$L$324,"Dziegielów")+COUNTIF('2009'!$A$8:$L$324,"Dziegielów")+COUNTIF('2010'!$A$8:$L$324,"Dziegielów")+COUNTIF('2011'!$A$8:$L$324,"Dziegielów")+COUNTIF('2012'!$A$8:$L$324,"Dziegielów")+COUNTIF('2013'!$A$8:$L$324,"Dziegielów")</f>
        <v>5</v>
      </c>
      <c r="J92" s="1041">
        <f>I92/$V$35</f>
        <v>1.0711225364181663E-3</v>
      </c>
      <c r="K92" s="49"/>
      <c r="L92" s="1042" t="s">
        <v>2616</v>
      </c>
      <c r="M92" s="1042"/>
      <c r="N92" s="1028">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92" s="1041">
        <f>N92/$V$35</f>
        <v>4.2844901456726652E-4</v>
      </c>
      <c r="P92" s="49"/>
      <c r="Q92" s="1042" t="s">
        <v>938</v>
      </c>
      <c r="R92" s="1042"/>
      <c r="S92" s="1028">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92" s="1041">
        <f>S92/$V$35</f>
        <v>2.1422450728363326E-4</v>
      </c>
      <c r="U92" s="1027"/>
      <c r="V92" s="1027"/>
      <c r="W92" s="1028"/>
      <c r="X92" s="1029"/>
    </row>
    <row r="93" spans="1:24" ht="8.25" customHeight="1">
      <c r="A93" s="75"/>
      <c r="B93" s="1043"/>
      <c r="C93" s="1043"/>
      <c r="D93" s="1028"/>
      <c r="E93" s="1041"/>
      <c r="F93" s="49"/>
      <c r="G93" s="1040"/>
      <c r="H93" s="1040"/>
      <c r="I93" s="1028"/>
      <c r="J93" s="1041"/>
      <c r="K93" s="49"/>
      <c r="L93" s="1042"/>
      <c r="M93" s="1042"/>
      <c r="N93" s="1028"/>
      <c r="O93" s="1041"/>
      <c r="P93" s="49"/>
      <c r="Q93" s="1042"/>
      <c r="R93" s="1042"/>
      <c r="S93" s="1028"/>
      <c r="T93" s="1041"/>
      <c r="U93" s="1027"/>
      <c r="V93" s="1027"/>
      <c r="W93" s="1028"/>
      <c r="X93" s="1029"/>
    </row>
    <row r="94" spans="1:24" ht="4.5" customHeight="1">
      <c r="A94" s="75"/>
      <c r="B94" s="49"/>
      <c r="C94" s="49"/>
      <c r="D94" s="49"/>
      <c r="E94" s="49"/>
      <c r="F94" s="49"/>
      <c r="G94" s="49"/>
      <c r="H94" s="49"/>
      <c r="I94" s="49"/>
      <c r="J94" s="49"/>
      <c r="K94" s="49"/>
      <c r="L94" s="49"/>
      <c r="M94" s="49"/>
      <c r="N94" s="49"/>
      <c r="O94" s="49"/>
      <c r="P94" s="49"/>
      <c r="Q94" s="429"/>
      <c r="R94" s="429"/>
      <c r="S94" s="429"/>
      <c r="T94" s="49"/>
      <c r="U94" s="429"/>
      <c r="V94" s="429"/>
      <c r="W94" s="429"/>
      <c r="X94" s="511"/>
    </row>
    <row r="95" spans="1:24" ht="7.5" customHeight="1">
      <c r="A95" s="75"/>
      <c r="B95" s="1043" t="s">
        <v>1599</v>
      </c>
      <c r="C95" s="1043"/>
      <c r="D95" s="1028">
        <f>COUNTIF('1995'!$A$9:$L$294,"Čadca")+COUNTIF('1996'!$A$11:$L$296,"Čadca")+COUNTIF('1997'!$A$9:$L$294,"Čadca")+COUNTIF('1998'!$A$9:$L$294,"Čadca")+COUNTIF('1999'!$A$9:$L$318,"Čadca")+COUNTIF('2000'!$A$8:$L$322,"Čadca")+COUNTIF('2001'!$A$8:$L$335,"Čadca")+COUNTIF('2002'!$A$8:$L$335,"Čadca")+COUNTIF('2003'!$A$8:$L$337,"Čadca")+COUNTIF('2004'!$A$8:$L$337,"Čadca")+COUNTIF('2005'!$A$8:$L$337,"Čadca")+COUNTIF('2006'!$A$8:$L$324,"Čadca")+COUNTIF('2007'!$A$8:$L$324,"Čadca")+COUNTIF('2008'!$A$8:$L$324,"Čadca")+COUNTIF('2009'!$A$8:$L$324,"Čadca")+COUNTIF('2010'!$A$8:$L$324,"Čadca")+COUNTIF('2011'!$A$8:$L$324,"Čadca")+COUNTIF('2012'!$A$8:$L$324,"Čadca")+COUNTIF('2013'!$A$8:$L$324,"Čadca")</f>
        <v>32</v>
      </c>
      <c r="E95" s="1041">
        <f>D95/$V$35</f>
        <v>6.8551842330762643E-3</v>
      </c>
      <c r="F95" s="49"/>
      <c r="G95" s="1044" t="s">
        <v>1836</v>
      </c>
      <c r="H95" s="1044"/>
      <c r="I95" s="1028">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$324,"Střítež")+COUNTIF('2012'!$A$8:$L$324,"Střítež")</f>
        <v>5</v>
      </c>
      <c r="J95" s="1041">
        <f>I95/$V$35</f>
        <v>1.0711225364181663E-3</v>
      </c>
      <c r="K95" s="49"/>
      <c r="L95" s="1042" t="s">
        <v>941</v>
      </c>
      <c r="M95" s="1042"/>
      <c r="N95" s="1028">
        <f>COUNTIF('1995'!$A$9:$L$294,"Janovice")+COUNTIF('1996'!$A$11:$L$296,"Janovice")+COUNTIF('1997'!$A$9:$L$294,"Janovice")+COUNTIF('1998'!$A$9:$L$294,"Janovice")+COUNTIF('1999'!$A$9:$L$318,"Janovice")+COUNTIF('2000'!$A$8:$L$322,"Janovice")+COUNTIF('2001'!$A$8:$L$335,"Janovice")+COUNTIF('2002'!$A$8:$L$335,"Janovice")+COUNTIF('2003'!$A$8:$L$337,"Janovice")+COUNTIF('2004'!$A$8:$L$337,"Janovice")+COUNTIF('2005'!$A$8:$L$337,"Janovice")+COUNTIF('2006'!$A$8:$L$324,"Janovice")+COUNTIF('2007'!$A$8:$L$324,"Janovice")+COUNTIF('2008'!$A$8:$L$324,"Janovice")+COUNTIF('2009'!$A$8:$L$324,"Janovice")+COUNTIF('2010'!$A$8:$L$324,"Janovice")+COUNTIF('2011'!$A$8:$L$324,"Janovice")+COUNTIF('2012'!$A$8:$L$324,"Janovice")</f>
        <v>2</v>
      </c>
      <c r="O95" s="1041">
        <f>N95/$V$35</f>
        <v>4.2844901456726652E-4</v>
      </c>
      <c r="P95" s="49"/>
      <c r="Q95" s="1042" t="s">
        <v>937</v>
      </c>
      <c r="R95" s="1042"/>
      <c r="S95" s="1028">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95" s="1041">
        <f>S95/$V$35</f>
        <v>2.1422450728363326E-4</v>
      </c>
      <c r="U95" s="1027"/>
      <c r="V95" s="1027"/>
      <c r="W95" s="1028"/>
      <c r="X95" s="1029"/>
    </row>
    <row r="96" spans="1:24" ht="7.5" customHeight="1">
      <c r="A96" s="75"/>
      <c r="B96" s="1043"/>
      <c r="C96" s="1043"/>
      <c r="D96" s="1028"/>
      <c r="E96" s="1041"/>
      <c r="F96" s="49"/>
      <c r="G96" s="1044"/>
      <c r="H96" s="1044"/>
      <c r="I96" s="1028"/>
      <c r="J96" s="1041"/>
      <c r="K96" s="49"/>
      <c r="L96" s="1042"/>
      <c r="M96" s="1042"/>
      <c r="N96" s="1028"/>
      <c r="O96" s="1041"/>
      <c r="P96" s="49"/>
      <c r="Q96" s="1042"/>
      <c r="R96" s="1042"/>
      <c r="S96" s="1028"/>
      <c r="T96" s="1041"/>
      <c r="U96" s="1027"/>
      <c r="V96" s="1027"/>
      <c r="W96" s="1028"/>
      <c r="X96" s="1029"/>
    </row>
    <row r="97" spans="1:24" ht="4.5" customHeight="1">
      <c r="A97" s="75"/>
      <c r="B97" s="428"/>
      <c r="C97" s="428"/>
      <c r="D97" s="522"/>
      <c r="E97" s="521"/>
      <c r="F97" s="49"/>
      <c r="G97" s="428"/>
      <c r="H97" s="428"/>
      <c r="I97" s="522"/>
      <c r="J97" s="521"/>
      <c r="K97" s="49"/>
      <c r="L97" s="428"/>
      <c r="M97" s="428"/>
      <c r="N97" s="522"/>
      <c r="O97" s="521"/>
      <c r="P97" s="49"/>
      <c r="Q97" s="428"/>
      <c r="R97" s="428"/>
      <c r="S97" s="522"/>
      <c r="T97" s="524"/>
      <c r="U97" s="428"/>
      <c r="V97" s="428"/>
      <c r="W97" s="522"/>
      <c r="X97" s="523"/>
    </row>
    <row r="98" spans="1:24" ht="7.5" customHeight="1">
      <c r="A98" s="75"/>
      <c r="B98" s="1042" t="s">
        <v>1601</v>
      </c>
      <c r="C98" s="1042"/>
      <c r="D98" s="1028">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f>
        <v>25</v>
      </c>
      <c r="E98" s="1041">
        <f>D98/$V$35</f>
        <v>5.3556126820908309E-3</v>
      </c>
      <c r="F98" s="49"/>
      <c r="G98" s="1042" t="s">
        <v>1598</v>
      </c>
      <c r="H98" s="1042"/>
      <c r="I98" s="1028">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98" s="1041">
        <f>I98/$V$35</f>
        <v>1.0711225364181663E-3</v>
      </c>
      <c r="K98" s="49"/>
      <c r="L98" s="1040" t="s">
        <v>2750</v>
      </c>
      <c r="M98" s="1040"/>
      <c r="N98" s="1028">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98" s="1041">
        <f>N98/$V$35</f>
        <v>4.2844901456726652E-4</v>
      </c>
      <c r="P98" s="49"/>
      <c r="Q98" s="1040" t="s">
        <v>2957</v>
      </c>
      <c r="R98" s="1040"/>
      <c r="S98" s="1028">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98" s="1041">
        <f>S98/$V$35</f>
        <v>2.1422450728363326E-4</v>
      </c>
      <c r="U98" s="1027"/>
      <c r="V98" s="1027"/>
      <c r="W98" s="1028"/>
      <c r="X98" s="1029"/>
    </row>
    <row r="99" spans="1:24" ht="8.25" customHeight="1">
      <c r="A99" s="75"/>
      <c r="B99" s="1042"/>
      <c r="C99" s="1042"/>
      <c r="D99" s="1028"/>
      <c r="E99" s="1041"/>
      <c r="F99" s="49"/>
      <c r="G99" s="1042"/>
      <c r="H99" s="1042"/>
      <c r="I99" s="1028"/>
      <c r="J99" s="1041"/>
      <c r="K99" s="49"/>
      <c r="L99" s="1040"/>
      <c r="M99" s="1040"/>
      <c r="N99" s="1028"/>
      <c r="O99" s="1041"/>
      <c r="P99" s="49"/>
      <c r="Q99" s="1040"/>
      <c r="R99" s="1040"/>
      <c r="S99" s="1028"/>
      <c r="T99" s="1041"/>
      <c r="U99" s="1027"/>
      <c r="V99" s="1027"/>
      <c r="W99" s="1028"/>
      <c r="X99" s="1029"/>
    </row>
    <row r="100" spans="1:24" ht="4.5" customHeight="1">
      <c r="A100" s="75"/>
      <c r="B100" s="74"/>
      <c r="C100" s="74"/>
      <c r="D100" s="522"/>
      <c r="E100" s="521"/>
      <c r="F100" s="49"/>
      <c r="G100" s="428"/>
      <c r="H100" s="428"/>
      <c r="I100" s="522"/>
      <c r="J100" s="521"/>
      <c r="K100" s="49"/>
      <c r="L100" s="428"/>
      <c r="M100" s="428"/>
      <c r="N100" s="522"/>
      <c r="O100" s="521"/>
      <c r="P100" s="49"/>
      <c r="Q100" s="428"/>
      <c r="R100" s="428"/>
      <c r="S100" s="522"/>
      <c r="T100" s="524"/>
      <c r="U100" s="428"/>
      <c r="V100" s="428"/>
      <c r="W100" s="522"/>
      <c r="X100" s="523"/>
    </row>
    <row r="101" spans="1:24" ht="8.25" customHeight="1">
      <c r="A101" s="75"/>
      <c r="B101" s="1044" t="s">
        <v>930</v>
      </c>
      <c r="C101" s="1044"/>
      <c r="D101" s="1028">
        <f>COUNTIF('1995'!$A$9:$L$294,"Bukovec")+COUNTIF('1996'!$A$11:$L$296,"Bukovec")+COUNTIF('1997'!$A$9:$L$294,"Bukovec")+COUNTIF('1998'!$A$9:$L$294,"Bukovec")+COUNTIF('1999'!$A$9:$L$318,"Bukovec")+COUNTIF('2000'!$A$8:$L$322,"Bukovec")+COUNTIF('2001'!$A$8:$L$335,"Bukovec")+COUNTIF('2002'!$A$8:$L$335,"Bukovec")+COUNTIF('2003'!$A$8:$L$337,"Bukovec")+COUNTIF('2004'!$A$8:$L$337,"Bukovec")+COUNTIF('2005'!$A$8:$L$337,"Bukovec")+COUNTIF('2006'!$A$8:$L$324,"Bukovec")+COUNTIF('2007'!$A$8:$L$324,"Bukovec")+COUNTIF('2008'!$A$8:$L$324,"Bukovec")+COUNTIF('2009'!$A$8:$L$324,"Bukovec")+COUNTIF('2010'!$A$8:$L$324,"Bukovec")+COUNTIF('2011'!$A$8:$L$324,"Bukovec")+COUNTIF('2012'!$A$8:$L$324,"Bukovec")</f>
        <v>24</v>
      </c>
      <c r="E101" s="1041">
        <f>D101/$V$35</f>
        <v>5.1413881748071976E-3</v>
      </c>
      <c r="F101" s="429"/>
      <c r="G101" s="1042" t="s">
        <v>2262</v>
      </c>
      <c r="H101" s="1042"/>
      <c r="I101" s="1028">
        <f>COUNTIF('1995'!$A$9:$L$294,"Pržno")+COUNTIF('1996'!$A$11:$L$296,"Pržno")+COUNTIF('1997'!$A$9:$L$294,"Pržno")+COUNTIF('1998'!$A$9:$L$294,"Pržno")+COUNTIF('1999'!$A$9:$L$318,"Pržno")+COUNTIF('2000'!$A$8:$L$322,"Pržno")+COUNTIF('2001'!$A$8:$L$335,"Pržno")+COUNTIF('2002'!$A$8:$L$335,"Pržno")+COUNTIF('2003'!$A$8:$L$337,"Pržno")+COUNTIF('2004'!$A$8:$L$337,"Pržno")+COUNTIF('2005'!$A$8:$L$337,"Pržno")+COUNTIF('2006'!$A$8:$L$324,"Pržno")+COUNTIF('2007'!$A$8:$L$324,"Pržno")+COUNTIF('2008'!$A$8:$L$324,"Pržno")+COUNTIF('2009'!$A$8:$L$324,"Pržno")+COUNTIF('2010'!$A$8:$L$324,"Pržno")+COUNTIF('2011'!$A$8:$L$324,"Pržno")+COUNTIF('2012'!$A$8:$L$324,"Pržno")+COUNTIF('2013'!$A$8:$L$324,"Pržno")+COUNTIF('2014'!$A$8:$L$424,"Pržno")</f>
        <v>5</v>
      </c>
      <c r="J101" s="1041">
        <f>I101/$V$35</f>
        <v>1.0711225364181663E-3</v>
      </c>
      <c r="K101" s="49"/>
      <c r="L101" s="1040" t="s">
        <v>3735</v>
      </c>
      <c r="M101" s="1040"/>
      <c r="N101" s="1028">
        <f>COUNTIF('1995'!$A$9:$L$294,"Cieszyn")+COUNTIF('1996'!$A$11:$L$296,"Cieszyn")+COUNTIF('1997'!$A$9:$L$294,"Cieszyn")+COUNTIF('1998'!$A$9:$L$294,"Cieszyn")+COUNTIF('1999'!$A$9:$L$318,"Cieszyn")+COUNTIF('2000'!$A$8:$L$322,"Cieszyn")+COUNTIF('2001'!$A$8:$L$335,"Cieszyn")+COUNTIF('2002'!$A$8:$L$335,"Cieszyn")+COUNTIF('2003'!$A$8:$L$337,"Cieszyn")+COUNTIF('2004'!$A$8:$L$337,"Cieszyn")+COUNTIF('2005'!$A$8:$L$337,"Cieszyn")+COUNTIF('2006'!$A$8:$L$324,"Cieszyn")+COUNTIF('2007'!$A$8:$L$324,"Cieszyn")+COUNTIF('2008'!$A$8:$L$324,"Cieszyn")+COUNTIF('2009'!$A$8:$L$324,"Cieszyn")+COUNTIF('2010'!$A$8:$L$324,"Cieszyn")+COUNTIF('2011'!$A$8:$L$324,"Cieszyn")+COUNTIF('2012'!$A$8:$L$324,"Cieszyn")</f>
        <v>2</v>
      </c>
      <c r="O101" s="1041">
        <f>N101/$V$35</f>
        <v>4.2844901456726652E-4</v>
      </c>
      <c r="P101" s="49"/>
      <c r="Q101" s="1069" t="s">
        <v>3230</v>
      </c>
      <c r="R101" s="1069"/>
      <c r="S101" s="1028">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101" s="1041">
        <f>S101/$V$35</f>
        <v>2.1422450728363326E-4</v>
      </c>
      <c r="U101" s="1030"/>
      <c r="V101" s="1030"/>
      <c r="W101" s="1028"/>
      <c r="X101" s="1029"/>
    </row>
    <row r="102" spans="1:24" ht="8.25" customHeight="1">
      <c r="A102" s="75"/>
      <c r="B102" s="1044"/>
      <c r="C102" s="1044"/>
      <c r="D102" s="1028"/>
      <c r="E102" s="1041"/>
      <c r="F102" s="429"/>
      <c r="G102" s="1042"/>
      <c r="H102" s="1042"/>
      <c r="I102" s="1028"/>
      <c r="J102" s="1041"/>
      <c r="K102" s="49"/>
      <c r="L102" s="1040"/>
      <c r="M102" s="1040"/>
      <c r="N102" s="1028"/>
      <c r="O102" s="1041"/>
      <c r="P102" s="49"/>
      <c r="Q102" s="1069"/>
      <c r="R102" s="1069"/>
      <c r="S102" s="1028"/>
      <c r="T102" s="1041"/>
      <c r="U102" s="1030"/>
      <c r="V102" s="1030"/>
      <c r="W102" s="1028"/>
      <c r="X102" s="1029"/>
    </row>
    <row r="103" spans="1:24" ht="4.5" customHeight="1">
      <c r="A103" s="75"/>
      <c r="B103" s="428"/>
      <c r="C103" s="428"/>
      <c r="D103" s="522"/>
      <c r="E103" s="521"/>
      <c r="F103" s="429"/>
      <c r="G103" s="428"/>
      <c r="H103" s="428"/>
      <c r="I103" s="522"/>
      <c r="J103" s="521"/>
      <c r="K103" s="429"/>
      <c r="L103" s="428"/>
      <c r="M103" s="428"/>
      <c r="N103" s="522"/>
      <c r="O103" s="521"/>
      <c r="P103" s="429"/>
      <c r="Q103" s="428"/>
      <c r="R103" s="428"/>
      <c r="S103" s="522"/>
      <c r="T103" s="521"/>
      <c r="U103" s="428"/>
      <c r="V103" s="428"/>
      <c r="W103" s="522"/>
      <c r="X103" s="523"/>
    </row>
    <row r="104" spans="1:24" ht="8.25" customHeight="1">
      <c r="A104" s="75"/>
      <c r="B104" s="1042" t="s">
        <v>940</v>
      </c>
      <c r="C104" s="1042"/>
      <c r="D104" s="1028">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f>
        <v>22</v>
      </c>
      <c r="E104" s="1041">
        <f>D104/$V$35</f>
        <v>4.7129391602399318E-3</v>
      </c>
      <c r="F104" s="429"/>
      <c r="G104" s="1042" t="s">
        <v>952</v>
      </c>
      <c r="H104" s="1042"/>
      <c r="I104" s="1028">
        <f>COUNTIF('1995'!$A$9:$L$294,"Ostravice")+COUNTIF('1996'!$A$11:$L$296,"Ostravice")+COUNTIF('1997'!$A$9:$L$294,"Ostravice")+COUNTIF('1998'!$A$9:$L$294,"Ostravice")+COUNTIF('1999'!$A$9:$L$318,"Ostravice")+COUNTIF('2000'!$A$8:$L$322,"Ostravice")+COUNTIF('2001'!$A$8:$L$335,"Ostravice")+COUNTIF('2002'!$A$8:$L$335,"Ostravice")+COUNTIF('2003'!$A$8:$L$337,"Ostravice")+COUNTIF('2004'!$A$8:$L$337,"Ostravice")+COUNTIF('2005'!$A$8:$L$337,"Ostravice")+COUNTIF('2006'!$A$8:$L$324,"Ostravice")+COUNTIF('2007'!$A$8:$L$324,"Ostravice")+COUNTIF('2008'!$A$8:$L$324,"Ostravice")+COUNTIF('2009'!$A$8:$L$324,"Ostravice")+COUNTIF('2010'!$A$8:$L$324,"Ostravice")+COUNTIF('2011'!$A$8:$L$324,"Ostravice")+COUNTIF('2012'!$A$8:$L$324,"Ostravice")+COUNTIF('2013'!$A$8:$L$324,"Ostravice")+COUNTIF('2014'!$A$8:$L$424,"Ostravice")</f>
        <v>5</v>
      </c>
      <c r="J104" s="1041">
        <f>I104/$V$35</f>
        <v>1.0711225364181663E-3</v>
      </c>
      <c r="K104" s="429"/>
      <c r="L104" s="1042" t="s">
        <v>2139</v>
      </c>
      <c r="M104" s="1042"/>
      <c r="N104" s="1028">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104" s="1041">
        <f>N104/$V$35</f>
        <v>4.2844901456726652E-4</v>
      </c>
      <c r="P104" s="429"/>
      <c r="Q104" s="1042" t="s">
        <v>3400</v>
      </c>
      <c r="R104" s="1042"/>
      <c r="S104" s="1028">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104" s="1041">
        <f>S104/$V$35</f>
        <v>2.1422450728363326E-4</v>
      </c>
      <c r="U104" s="1027"/>
      <c r="V104" s="1027"/>
      <c r="W104" s="1028"/>
      <c r="X104" s="1029"/>
    </row>
    <row r="105" spans="1:24" ht="8.25" customHeight="1">
      <c r="A105" s="75"/>
      <c r="B105" s="1042"/>
      <c r="C105" s="1042"/>
      <c r="D105" s="1028"/>
      <c r="E105" s="1041"/>
      <c r="F105" s="429"/>
      <c r="G105" s="1042"/>
      <c r="H105" s="1042"/>
      <c r="I105" s="1028"/>
      <c r="J105" s="1041"/>
      <c r="K105" s="429"/>
      <c r="L105" s="1042"/>
      <c r="M105" s="1042"/>
      <c r="N105" s="1028"/>
      <c r="O105" s="1041"/>
      <c r="P105" s="429"/>
      <c r="Q105" s="1042"/>
      <c r="R105" s="1042"/>
      <c r="S105" s="1028"/>
      <c r="T105" s="1041"/>
      <c r="U105" s="1027"/>
      <c r="V105" s="1027"/>
      <c r="W105" s="1028"/>
      <c r="X105" s="1029"/>
    </row>
    <row r="106" spans="1:24" ht="4.5" customHeight="1">
      <c r="A106" s="75"/>
      <c r="B106" s="428"/>
      <c r="C106" s="428"/>
      <c r="D106" s="522"/>
      <c r="E106" s="521"/>
      <c r="F106" s="429"/>
      <c r="G106" s="428"/>
      <c r="H106" s="428"/>
      <c r="I106" s="522"/>
      <c r="J106" s="521"/>
      <c r="K106" s="429"/>
      <c r="L106" s="428"/>
      <c r="M106" s="428"/>
      <c r="N106" s="522"/>
      <c r="O106" s="521"/>
      <c r="P106" s="429"/>
      <c r="Q106" s="428"/>
      <c r="R106" s="428"/>
      <c r="S106" s="522"/>
      <c r="T106" s="521"/>
      <c r="U106" s="428"/>
      <c r="V106" s="428"/>
      <c r="W106" s="522"/>
      <c r="X106" s="523"/>
    </row>
    <row r="107" spans="1:24" ht="8.25" customHeight="1">
      <c r="A107" s="75"/>
      <c r="B107" s="1042" t="s">
        <v>935</v>
      </c>
      <c r="C107" s="1042"/>
      <c r="D107" s="1028">
        <f>COUNTIF('1995'!$A$9:$L$294,"Vratimov")+COUNTIF('1996'!$A$11:$L$296,"Vratimov")+COUNTIF('1997'!$A$9:$L$294,"Vratimov")+COUNTIF('1998'!$A$9:$L$294,"Vratimov")+COUNTIF('1999'!$A$9:$L$318,"Vratimov")+COUNTIF('2000'!$A$8:$L$322,"Vratimov")+COUNTIF('2001'!$A$8:$L$335,"Vratimov")+COUNTIF('2002'!$A$8:$L$335,"Vratimov")+COUNTIF('2003'!$A$8:$L$337,"Vratimov")+COUNTIF('2004'!$A$8:$L$337,"Vratimov")+COUNTIF('2005'!$A$8:$L$337,"Vratimov")+COUNTIF('2006'!$A$8:$L$324,"Vratimov")+COUNTIF('2007'!$A$8:$L$324,"Vratimov")+COUNTIF('2008'!$A$8:$L$324,"Vratimov")+COUNTIF('2009'!$A$8:$L$324,"Vratimov")+COUNTIF('2010'!$A$8:$L$324,"Vratimov")+COUNTIF('2011'!$A$8:$L$324,"Vratimov")+COUNTIF('2012'!$A$8:$L$324,"Vratimov")+COUNTIF('2013'!$A$8:$L$324,"Vratimov")+COUNTIF('2014'!$A$8:$L$424,"Vratimov")</f>
        <v>20</v>
      </c>
      <c r="E107" s="1041">
        <f>D107/$V$35</f>
        <v>4.2844901456726651E-3</v>
      </c>
      <c r="F107" s="429"/>
      <c r="G107" s="1042" t="s">
        <v>954</v>
      </c>
      <c r="H107" s="1042"/>
      <c r="I107" s="1028">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f>
        <v>4</v>
      </c>
      <c r="J107" s="1041">
        <f>I107/$V$35</f>
        <v>8.5689802913453304E-4</v>
      </c>
      <c r="K107" s="429"/>
      <c r="L107" s="1044" t="s">
        <v>3983</v>
      </c>
      <c r="M107" s="1044"/>
      <c r="N107" s="1028">
        <f>COUNTIF('1995'!$A$9:$L$294,"Mistřovice")+COUNTIF('1996'!$A$11:$L$296,"Mistřovice")+COUNTIF('1997'!$A$9:$L$294,"Mistřovice")+COUNTIF('1998'!$A$9:$L$294,"Mistřovice")+COUNTIF('1999'!$A$9:$L$318,"Mistřovice")+COUNTIF('2000'!$A$8:$L$322,"Mistřovice")+COUNTIF('2001'!$A$8:$L$335,"Mistřovice")+COUNTIF('2002'!$A$8:$L$335,"Mistřovice")+COUNTIF('2003'!$A$8:$L$337,"Mistřovice")+COUNTIF('2004'!$A$8:$L$337,"Mistřovice")+COUNTIF('2005'!$A$8:$L$337,"Mistřovice")+COUNTIF('2006'!$A$8:$L$324,"Mistřovice")+COUNTIF('2007'!$A$8:$L$324,"Mistřovice")+COUNTIF('2008'!$A$8:$L$324,"Mistřovice")+COUNTIF('2009'!$A$8:$L$324,"Mistřovice")+COUNTIF('2010'!$A$8:$L$324,"Mistřovice")+COUNTIF('2011'!$A$8:$L$324,"Mistřovice")+COUNTIF('2012'!$A$8:$L$324,"Mistřovice")+COUNTIF('2013'!$A$8:$L$324,"Mistřovice")</f>
        <v>2</v>
      </c>
      <c r="O107" s="1041">
        <f>N107/$V$35</f>
        <v>4.2844901456726652E-4</v>
      </c>
      <c r="P107" s="429"/>
      <c r="Q107" s="1042" t="s">
        <v>3380</v>
      </c>
      <c r="R107" s="1042"/>
      <c r="S107" s="1028">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107" s="1041">
        <f>S107/$V$35</f>
        <v>2.1422450728363326E-4</v>
      </c>
      <c r="U107" s="1027"/>
      <c r="V107" s="1027"/>
      <c r="W107" s="1028"/>
      <c r="X107" s="1029"/>
    </row>
    <row r="108" spans="1:24" ht="8.25" customHeight="1">
      <c r="A108" s="75"/>
      <c r="B108" s="1042"/>
      <c r="C108" s="1042"/>
      <c r="D108" s="1028"/>
      <c r="E108" s="1041"/>
      <c r="F108" s="429"/>
      <c r="G108" s="1042"/>
      <c r="H108" s="1042"/>
      <c r="I108" s="1028"/>
      <c r="J108" s="1041"/>
      <c r="K108" s="429"/>
      <c r="L108" s="1044"/>
      <c r="M108" s="1044"/>
      <c r="N108" s="1028"/>
      <c r="O108" s="1041"/>
      <c r="P108" s="429"/>
      <c r="Q108" s="1042"/>
      <c r="R108" s="1042"/>
      <c r="S108" s="1028"/>
      <c r="T108" s="1041"/>
      <c r="U108" s="1027"/>
      <c r="V108" s="1027"/>
      <c r="W108" s="1028"/>
      <c r="X108" s="1029"/>
    </row>
    <row r="109" spans="1:24" ht="4.5" customHeight="1">
      <c r="A109" s="75"/>
      <c r="B109" s="428"/>
      <c r="C109" s="428"/>
      <c r="D109" s="522"/>
      <c r="E109" s="521"/>
      <c r="F109" s="429"/>
      <c r="G109" s="428"/>
      <c r="H109" s="428"/>
      <c r="I109" s="522"/>
      <c r="J109" s="518"/>
      <c r="K109" s="429"/>
      <c r="L109" s="428"/>
      <c r="M109" s="428"/>
      <c r="N109" s="522"/>
      <c r="O109" s="521"/>
      <c r="P109" s="429"/>
      <c r="Q109" s="428"/>
      <c r="R109" s="428"/>
      <c r="S109" s="429"/>
      <c r="T109" s="429"/>
      <c r="U109" s="428"/>
      <c r="V109" s="428"/>
      <c r="W109" s="429"/>
      <c r="X109" s="511"/>
    </row>
    <row r="110" spans="1:24" ht="8.25" customHeight="1">
      <c r="A110" s="75"/>
      <c r="B110" s="1040" t="s">
        <v>3837</v>
      </c>
      <c r="C110" s="1040"/>
      <c r="D110" s="1028">
        <f>COUNTIF('1995'!$A$9:$L$294,"Skoczów")+COUNTIF('1996'!$A$11:$L$296,"Skoczów")+COUNTIF('1997'!$A$9:$L$294,"Skoczów")+COUNTIF('1998'!$A$9:$L$294,"Skoczów")+COUNTIF('1999'!$A$9:$L$318,"Skoczów")+COUNTIF('2000'!$A$8:$L$322,"Skoczów")+COUNTIF('2001'!$A$8:$L$335,"Skoczów")+COUNTIF('2002'!$A$8:$L$335,"Skoczów")+COUNTIF('2003'!$A$8:$L$337,"Skoczów")+COUNTIF('2004'!$A$8:$L$337,"Skoczów")+COUNTIF('2005'!$A$8:$L$337,"Skoczów")+COUNTIF('2006'!$A$8:$L$324,"Skoczów")+COUNTIF('2007'!$A$8:$L$324,"Skoczów")+COUNTIF('2008'!$A$8:$L$324,"Skoczów")+COUNTIF('2009'!$A$8:$L$324,"Skoczów")+COUNTIF('2010'!$A$8:$L$324,"Skoczów")+COUNTIF('2011'!$A$8:$L$324,"Skoczów")+COUNTIF('2012'!$A$8:$L$324,"Skoczów")+COUNTIF('2013'!$A$8:$L$324,"Skoczów")+COUNTIF('2014'!$A$8:$L$424,"Skoczów")</f>
        <v>19</v>
      </c>
      <c r="E110" s="1041">
        <f>D110/$V$35</f>
        <v>4.0702656383890317E-3</v>
      </c>
      <c r="F110" s="429"/>
      <c r="G110" s="1040" t="s">
        <v>2781</v>
      </c>
      <c r="H110" s="1040"/>
      <c r="I110" s="1028">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J110" s="1041">
        <f>I110/$V$35</f>
        <v>8.5689802913453304E-4</v>
      </c>
      <c r="K110" s="429"/>
      <c r="L110" s="1042" t="s">
        <v>1293</v>
      </c>
      <c r="M110" s="1042"/>
      <c r="N110" s="1028">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f>
        <v>2</v>
      </c>
      <c r="O110" s="1041">
        <f>N110/$V$35</f>
        <v>4.2844901456726652E-4</v>
      </c>
      <c r="P110" s="429"/>
      <c r="Q110" s="1044" t="s">
        <v>1399</v>
      </c>
      <c r="R110" s="1044"/>
      <c r="S110" s="1028">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110" s="1041">
        <f>S110/$V$35</f>
        <v>2.1422450728363326E-4</v>
      </c>
      <c r="U110" s="1027"/>
      <c r="V110" s="1027"/>
      <c r="W110" s="1028"/>
      <c r="X110" s="1029"/>
    </row>
    <row r="111" spans="1:24" ht="8.25" customHeight="1">
      <c r="A111" s="75"/>
      <c r="B111" s="1040"/>
      <c r="C111" s="1040"/>
      <c r="D111" s="1028"/>
      <c r="E111" s="1041"/>
      <c r="F111" s="429"/>
      <c r="G111" s="1040"/>
      <c r="H111" s="1040"/>
      <c r="I111" s="1028"/>
      <c r="J111" s="1041"/>
      <c r="K111" s="429"/>
      <c r="L111" s="1042"/>
      <c r="M111" s="1042"/>
      <c r="N111" s="1028"/>
      <c r="O111" s="1041"/>
      <c r="P111" s="429"/>
      <c r="Q111" s="1044"/>
      <c r="R111" s="1044"/>
      <c r="S111" s="1028"/>
      <c r="T111" s="1041"/>
      <c r="U111" s="1027"/>
      <c r="V111" s="1027"/>
      <c r="W111" s="1028"/>
      <c r="X111" s="1029"/>
    </row>
    <row r="112" spans="1:24" ht="6.75" customHeight="1" thickBot="1">
      <c r="A112" s="79"/>
      <c r="B112" s="80"/>
      <c r="C112" s="80"/>
      <c r="D112" s="80"/>
      <c r="E112" s="80"/>
      <c r="F112" s="80"/>
      <c r="G112" s="80"/>
      <c r="H112" s="80"/>
      <c r="I112" s="80"/>
      <c r="J112" s="80"/>
      <c r="K112" s="80"/>
      <c r="L112" s="80"/>
      <c r="M112" s="80"/>
      <c r="N112" s="80"/>
      <c r="O112" s="80"/>
      <c r="P112" s="80"/>
      <c r="Q112" s="512"/>
      <c r="R112" s="512"/>
      <c r="S112" s="512"/>
      <c r="T112" s="512"/>
      <c r="U112" s="512"/>
      <c r="V112" s="512"/>
      <c r="W112" s="512"/>
      <c r="X112" s="513"/>
    </row>
    <row r="113" ht="12.75" thickTop="1"/>
  </sheetData>
  <mergeCells count="384">
    <mergeCell ref="E1:Y1"/>
    <mergeCell ref="Q110:R111"/>
    <mergeCell ref="B110:C111"/>
    <mergeCell ref="D110:D111"/>
    <mergeCell ref="E110:E111"/>
    <mergeCell ref="L107:M108"/>
    <mergeCell ref="U53:V54"/>
    <mergeCell ref="N107:N108"/>
    <mergeCell ref="W53:W54"/>
    <mergeCell ref="O107:O108"/>
    <mergeCell ref="X53:X54"/>
    <mergeCell ref="U50:V51"/>
    <mergeCell ref="W50:W51"/>
    <mergeCell ref="U47:V48"/>
    <mergeCell ref="S74:S75"/>
    <mergeCell ref="S77:S78"/>
    <mergeCell ref="O98:O99"/>
    <mergeCell ref="C23:C24"/>
    <mergeCell ref="T83:T84"/>
    <mergeCell ref="T104:T105"/>
    <mergeCell ref="S104:S105"/>
    <mergeCell ref="O38:O39"/>
    <mergeCell ref="T101:T102"/>
    <mergeCell ref="S101:S102"/>
    <mergeCell ref="D35:D36"/>
    <mergeCell ref="E47:E48"/>
    <mergeCell ref="D47:D48"/>
    <mergeCell ref="B50:C51"/>
    <mergeCell ref="G53:H54"/>
    <mergeCell ref="B41:C42"/>
    <mergeCell ref="D41:D42"/>
    <mergeCell ref="B107:C108"/>
    <mergeCell ref="T110:T111"/>
    <mergeCell ref="T107:T108"/>
    <mergeCell ref="S107:S108"/>
    <mergeCell ref="O50:O51"/>
    <mergeCell ref="S83:S84"/>
    <mergeCell ref="Q95:R96"/>
    <mergeCell ref="Q92:R93"/>
    <mergeCell ref="Q86:R87"/>
    <mergeCell ref="S86:S87"/>
    <mergeCell ref="T56:T57"/>
    <mergeCell ref="S110:S111"/>
    <mergeCell ref="O83:O84"/>
    <mergeCell ref="S68:S69"/>
    <mergeCell ref="T92:T93"/>
    <mergeCell ref="S56:S57"/>
    <mergeCell ref="S95:S96"/>
    <mergeCell ref="J35:K35"/>
    <mergeCell ref="O104:O105"/>
    <mergeCell ref="L56:M57"/>
    <mergeCell ref="S65:S66"/>
    <mergeCell ref="N65:N66"/>
    <mergeCell ref="I95:I96"/>
    <mergeCell ref="F35:G35"/>
    <mergeCell ref="E41:E42"/>
    <mergeCell ref="G41:H42"/>
    <mergeCell ref="E53:E54"/>
    <mergeCell ref="S38:S39"/>
    <mergeCell ref="L53:M54"/>
    <mergeCell ref="Q71:R72"/>
    <mergeCell ref="L65:M66"/>
    <mergeCell ref="Q56:R57"/>
    <mergeCell ref="S62:S63"/>
    <mergeCell ref="S59:S60"/>
    <mergeCell ref="L71:M72"/>
    <mergeCell ref="N44:N45"/>
    <mergeCell ref="O44:O45"/>
    <mergeCell ref="J47:J48"/>
    <mergeCell ref="I41:I42"/>
    <mergeCell ref="E38:E39"/>
    <mergeCell ref="G71:H72"/>
    <mergeCell ref="X47:X48"/>
    <mergeCell ref="L77:M78"/>
    <mergeCell ref="Q83:R84"/>
    <mergeCell ref="X59:X60"/>
    <mergeCell ref="Q98:R99"/>
    <mergeCell ref="I107:I108"/>
    <mergeCell ref="G92:H93"/>
    <mergeCell ref="I92:I93"/>
    <mergeCell ref="J92:J93"/>
    <mergeCell ref="Q89:R90"/>
    <mergeCell ref="S89:S90"/>
    <mergeCell ref="T89:T90"/>
    <mergeCell ref="J104:J105"/>
    <mergeCell ref="N104:N105"/>
    <mergeCell ref="L86:M87"/>
    <mergeCell ref="J65:J66"/>
    <mergeCell ref="J50:J51"/>
    <mergeCell ref="X50:X51"/>
    <mergeCell ref="T65:T66"/>
    <mergeCell ref="U56:V57"/>
    <mergeCell ref="W56:W57"/>
    <mergeCell ref="X56:X57"/>
    <mergeCell ref="I71:I72"/>
    <mergeCell ref="J71:J72"/>
    <mergeCell ref="U59:V60"/>
    <mergeCell ref="W59:W60"/>
    <mergeCell ref="G83:H84"/>
    <mergeCell ref="J83:J84"/>
    <mergeCell ref="T77:T78"/>
    <mergeCell ref="Q104:R105"/>
    <mergeCell ref="J38:J39"/>
    <mergeCell ref="Q107:R108"/>
    <mergeCell ref="L38:M39"/>
    <mergeCell ref="N38:N39"/>
    <mergeCell ref="J44:J45"/>
    <mergeCell ref="G38:H39"/>
    <mergeCell ref="I38:I39"/>
    <mergeCell ref="W47:W48"/>
    <mergeCell ref="O41:O42"/>
    <mergeCell ref="N41:N42"/>
    <mergeCell ref="I83:I84"/>
    <mergeCell ref="I74:I75"/>
    <mergeCell ref="I98:I99"/>
    <mergeCell ref="J59:J60"/>
    <mergeCell ref="I62:I63"/>
    <mergeCell ref="J53:J54"/>
    <mergeCell ref="Q62:R63"/>
    <mergeCell ref="T38:T39"/>
    <mergeCell ref="D77:D78"/>
    <mergeCell ref="T95:T96"/>
    <mergeCell ref="J110:J111"/>
    <mergeCell ref="E101:E102"/>
    <mergeCell ref="O47:O48"/>
    <mergeCell ref="L98:M99"/>
    <mergeCell ref="N98:N99"/>
    <mergeCell ref="I86:I87"/>
    <mergeCell ref="E80:E81"/>
    <mergeCell ref="E65:E66"/>
    <mergeCell ref="O110:O111"/>
    <mergeCell ref="L110:M111"/>
    <mergeCell ref="I104:I105"/>
    <mergeCell ref="Q74:R75"/>
    <mergeCell ref="L68:M69"/>
    <mergeCell ref="Q101:R102"/>
    <mergeCell ref="J68:J69"/>
    <mergeCell ref="L80:M81"/>
    <mergeCell ref="N77:N78"/>
    <mergeCell ref="L89:M90"/>
    <mergeCell ref="N83:N84"/>
    <mergeCell ref="L92:M93"/>
    <mergeCell ref="O80:O81"/>
    <mergeCell ref="L83:M84"/>
    <mergeCell ref="B80:C81"/>
    <mergeCell ref="G50:H51"/>
    <mergeCell ref="Q59:R60"/>
    <mergeCell ref="O59:O60"/>
    <mergeCell ref="N59:N60"/>
    <mergeCell ref="I50:I51"/>
    <mergeCell ref="B47:C48"/>
    <mergeCell ref="B44:C45"/>
    <mergeCell ref="N50:N51"/>
    <mergeCell ref="G77:H78"/>
    <mergeCell ref="I56:I57"/>
    <mergeCell ref="I77:I78"/>
    <mergeCell ref="I68:I69"/>
    <mergeCell ref="I65:I66"/>
    <mergeCell ref="G74:H75"/>
    <mergeCell ref="G56:H57"/>
    <mergeCell ref="E44:E45"/>
    <mergeCell ref="I44:I45"/>
    <mergeCell ref="G65:H66"/>
    <mergeCell ref="E68:E69"/>
    <mergeCell ref="G44:H45"/>
    <mergeCell ref="G47:H48"/>
    <mergeCell ref="L50:M51"/>
    <mergeCell ref="Q77:R78"/>
    <mergeCell ref="G110:H111"/>
    <mergeCell ref="J107:J108"/>
    <mergeCell ref="N47:N48"/>
    <mergeCell ref="O68:O69"/>
    <mergeCell ref="O86:O87"/>
    <mergeCell ref="N110:N111"/>
    <mergeCell ref="J56:J57"/>
    <mergeCell ref="J86:J87"/>
    <mergeCell ref="N86:N87"/>
    <mergeCell ref="G95:H96"/>
    <mergeCell ref="G62:H63"/>
    <mergeCell ref="J95:J96"/>
    <mergeCell ref="G107:H108"/>
    <mergeCell ref="G86:H87"/>
    <mergeCell ref="G68:H69"/>
    <mergeCell ref="G59:H60"/>
    <mergeCell ref="G98:H99"/>
    <mergeCell ref="L104:M105"/>
    <mergeCell ref="N68:N69"/>
    <mergeCell ref="N80:N81"/>
    <mergeCell ref="I110:I111"/>
    <mergeCell ref="J98:J99"/>
    <mergeCell ref="L95:M96"/>
    <mergeCell ref="N95:N96"/>
    <mergeCell ref="E107:E108"/>
    <mergeCell ref="D107:D108"/>
    <mergeCell ref="O53:O54"/>
    <mergeCell ref="S53:S54"/>
    <mergeCell ref="T50:T51"/>
    <mergeCell ref="L44:M45"/>
    <mergeCell ref="I47:I48"/>
    <mergeCell ref="Q41:R42"/>
    <mergeCell ref="T41:T42"/>
    <mergeCell ref="G104:H105"/>
    <mergeCell ref="L41:M42"/>
    <mergeCell ref="D56:D57"/>
    <mergeCell ref="D59:D60"/>
    <mergeCell ref="D68:D69"/>
    <mergeCell ref="D44:D45"/>
    <mergeCell ref="J41:J42"/>
    <mergeCell ref="E83:E84"/>
    <mergeCell ref="T44:T45"/>
    <mergeCell ref="O95:O96"/>
    <mergeCell ref="T62:T63"/>
    <mergeCell ref="T53:T54"/>
    <mergeCell ref="T59:T60"/>
    <mergeCell ref="Q50:R51"/>
    <mergeCell ref="S50:S51"/>
    <mergeCell ref="Q44:R45"/>
    <mergeCell ref="Q53:R54"/>
    <mergeCell ref="S47:S48"/>
    <mergeCell ref="Q47:R48"/>
    <mergeCell ref="O56:O57"/>
    <mergeCell ref="N56:N57"/>
    <mergeCell ref="S44:S45"/>
    <mergeCell ref="Q38:R39"/>
    <mergeCell ref="N53:N54"/>
    <mergeCell ref="T47:T48"/>
    <mergeCell ref="L47:M48"/>
    <mergeCell ref="I101:I102"/>
    <mergeCell ref="J101:J102"/>
    <mergeCell ref="S92:S93"/>
    <mergeCell ref="N92:N93"/>
    <mergeCell ref="O92:O93"/>
    <mergeCell ref="L59:M60"/>
    <mergeCell ref="Q68:R69"/>
    <mergeCell ref="S71:S72"/>
    <mergeCell ref="O77:O78"/>
    <mergeCell ref="O62:O63"/>
    <mergeCell ref="O65:O66"/>
    <mergeCell ref="N71:N72"/>
    <mergeCell ref="O71:O72"/>
    <mergeCell ref="Q65:R66"/>
    <mergeCell ref="I59:I60"/>
    <mergeCell ref="O89:O90"/>
    <mergeCell ref="N62:N63"/>
    <mergeCell ref="L62:M63"/>
    <mergeCell ref="J77:J78"/>
    <mergeCell ref="J62:J63"/>
    <mergeCell ref="I53:I54"/>
    <mergeCell ref="E92:E93"/>
    <mergeCell ref="E98:E99"/>
    <mergeCell ref="B89:C90"/>
    <mergeCell ref="B38:C39"/>
    <mergeCell ref="D38:D39"/>
    <mergeCell ref="B53:C54"/>
    <mergeCell ref="D53:D54"/>
    <mergeCell ref="D101:D102"/>
    <mergeCell ref="B98:C99"/>
    <mergeCell ref="D98:D99"/>
    <mergeCell ref="E95:E96"/>
    <mergeCell ref="B92:C93"/>
    <mergeCell ref="E77:E78"/>
    <mergeCell ref="B77:C78"/>
    <mergeCell ref="B74:C75"/>
    <mergeCell ref="D50:D51"/>
    <mergeCell ref="E50:E51"/>
    <mergeCell ref="D95:D96"/>
    <mergeCell ref="D83:D84"/>
    <mergeCell ref="D92:D93"/>
    <mergeCell ref="B71:C72"/>
    <mergeCell ref="E59:E60"/>
    <mergeCell ref="E71:E72"/>
    <mergeCell ref="B65:C66"/>
    <mergeCell ref="A1:D2"/>
    <mergeCell ref="E89:E90"/>
    <mergeCell ref="D62:D63"/>
    <mergeCell ref="B83:C84"/>
    <mergeCell ref="B86:C87"/>
    <mergeCell ref="D86:D87"/>
    <mergeCell ref="A3:B28"/>
    <mergeCell ref="B68:C69"/>
    <mergeCell ref="E74:E75"/>
    <mergeCell ref="A29:C33"/>
    <mergeCell ref="D80:D81"/>
    <mergeCell ref="D74:D75"/>
    <mergeCell ref="D71:D72"/>
    <mergeCell ref="E62:E63"/>
    <mergeCell ref="E86:E87"/>
    <mergeCell ref="B62:C63"/>
    <mergeCell ref="A35:C36"/>
    <mergeCell ref="A34:U34"/>
    <mergeCell ref="T68:T69"/>
    <mergeCell ref="D65:D66"/>
    <mergeCell ref="S41:S42"/>
    <mergeCell ref="E56:E57"/>
    <mergeCell ref="B59:C60"/>
    <mergeCell ref="B56:C57"/>
    <mergeCell ref="G101:H102"/>
    <mergeCell ref="N89:N90"/>
    <mergeCell ref="D89:D90"/>
    <mergeCell ref="B95:C96"/>
    <mergeCell ref="E104:E105"/>
    <mergeCell ref="T71:T72"/>
    <mergeCell ref="G89:H90"/>
    <mergeCell ref="I89:I90"/>
    <mergeCell ref="J89:J90"/>
    <mergeCell ref="B104:C105"/>
    <mergeCell ref="D104:D105"/>
    <mergeCell ref="J74:J75"/>
    <mergeCell ref="T86:T87"/>
    <mergeCell ref="T74:T75"/>
    <mergeCell ref="T80:T81"/>
    <mergeCell ref="L74:M75"/>
    <mergeCell ref="G80:H81"/>
    <mergeCell ref="I80:I81"/>
    <mergeCell ref="J80:J81"/>
    <mergeCell ref="N74:N75"/>
    <mergeCell ref="O74:O75"/>
    <mergeCell ref="Q80:R81"/>
    <mergeCell ref="S80:S81"/>
    <mergeCell ref="B101:C102"/>
    <mergeCell ref="L101:M102"/>
    <mergeCell ref="N101:N102"/>
    <mergeCell ref="O101:O102"/>
    <mergeCell ref="S98:S99"/>
    <mergeCell ref="T98:T99"/>
    <mergeCell ref="U71:V72"/>
    <mergeCell ref="W71:W72"/>
    <mergeCell ref="X71:X72"/>
    <mergeCell ref="U74:V75"/>
    <mergeCell ref="W74:W75"/>
    <mergeCell ref="X74:X75"/>
    <mergeCell ref="W92:W93"/>
    <mergeCell ref="X92:X93"/>
    <mergeCell ref="U83:V84"/>
    <mergeCell ref="W83:W84"/>
    <mergeCell ref="X83:X84"/>
    <mergeCell ref="U86:V87"/>
    <mergeCell ref="W86:W87"/>
    <mergeCell ref="X86:X87"/>
    <mergeCell ref="U77:V78"/>
    <mergeCell ref="W77:W78"/>
    <mergeCell ref="X77:X78"/>
    <mergeCell ref="U80:V81"/>
    <mergeCell ref="W80:W81"/>
    <mergeCell ref="X80:X81"/>
    <mergeCell ref="S35:U36"/>
    <mergeCell ref="V35:X36"/>
    <mergeCell ref="U62:V63"/>
    <mergeCell ref="W62:W63"/>
    <mergeCell ref="X62:X63"/>
    <mergeCell ref="U68:V69"/>
    <mergeCell ref="W68:W69"/>
    <mergeCell ref="X68:X69"/>
    <mergeCell ref="U44:V45"/>
    <mergeCell ref="W44:W45"/>
    <mergeCell ref="X44:X45"/>
    <mergeCell ref="U38:V39"/>
    <mergeCell ref="W38:W39"/>
    <mergeCell ref="X38:X39"/>
    <mergeCell ref="U41:V42"/>
    <mergeCell ref="W41:W42"/>
    <mergeCell ref="X41:X42"/>
    <mergeCell ref="U107:V108"/>
    <mergeCell ref="W107:W108"/>
    <mergeCell ref="X107:X108"/>
    <mergeCell ref="U110:V111"/>
    <mergeCell ref="W110:W111"/>
    <mergeCell ref="X110:X111"/>
    <mergeCell ref="U101:V102"/>
    <mergeCell ref="W101:W102"/>
    <mergeCell ref="X101:X102"/>
    <mergeCell ref="U104:V105"/>
    <mergeCell ref="W104:W105"/>
    <mergeCell ref="X104:X105"/>
    <mergeCell ref="U95:V96"/>
    <mergeCell ref="W95:W96"/>
    <mergeCell ref="X95:X96"/>
    <mergeCell ref="U98:V99"/>
    <mergeCell ref="W98:W99"/>
    <mergeCell ref="X98:X99"/>
    <mergeCell ref="U89:V90"/>
    <mergeCell ref="W89:W90"/>
    <mergeCell ref="X89:X90"/>
    <mergeCell ref="U92:V93"/>
  </mergeCells>
  <phoneticPr fontId="0" type="noConversion"/>
  <conditionalFormatting sqref="T83:T84 O83:O84 O80:O81 O74:O75 T86:T87 T80:T81 T56:T75 J83:J84 J80:J81 E83:E84 E92:E93 E89:E90 O71:O72 J89:J90 O89:O90 T110:T111 T38:T54 O92:O93 O77:O78 X83:X84 X89:X90 X86:X87 X80:X81 X77:X78 X92:X93 X110:X111 X95:X108 X38:X40 T95:T108 J86:J87 E86:E87 X43 T92:T93 T89:T90 E80:E81 J50:J57 J59:J63 J92:J93 O86:O87 T77:T78 O103:O106 X46:X48 X50:X52 O95:O100 E38:E75 E77:E78 E95:E109 J38:J48 J65:J70 J74:J75 J77:J78 J95:J111 X68:X75 O38:O69 X58:X61 X64 O109:O111">
    <cfRule type="cellIs" dxfId="32" priority="58" stopIfTrue="1" operator="greaterThan">
      <formula>0.2</formula>
    </cfRule>
    <cfRule type="cellIs" dxfId="31" priority="59" stopIfTrue="1" operator="greaterThan">
      <formula>0.1</formula>
    </cfRule>
    <cfRule type="cellIs" dxfId="30" priority="60" stopIfTrue="1" operator="greaterThan">
      <formula>0.05</formula>
    </cfRule>
  </conditionalFormatting>
  <conditionalFormatting sqref="X41:X42">
    <cfRule type="cellIs" dxfId="29" priority="28" stopIfTrue="1" operator="greaterThan">
      <formula>0.2</formula>
    </cfRule>
    <cfRule type="cellIs" dxfId="28" priority="29" stopIfTrue="1" operator="greaterThan">
      <formula>0.1</formula>
    </cfRule>
    <cfRule type="cellIs" dxfId="27" priority="30" stopIfTrue="1" operator="greaterThan">
      <formula>0.05</formula>
    </cfRule>
  </conditionalFormatting>
  <conditionalFormatting sqref="O101:O102">
    <cfRule type="cellIs" dxfId="26" priority="25" stopIfTrue="1" operator="greaterThan">
      <formula>0.2</formula>
    </cfRule>
    <cfRule type="cellIs" dxfId="25" priority="26" stopIfTrue="1" operator="greaterThan">
      <formula>0.1</formula>
    </cfRule>
    <cfRule type="cellIs" dxfId="24" priority="27" stopIfTrue="1" operator="greaterThan">
      <formula>0.05</formula>
    </cfRule>
  </conditionalFormatting>
  <conditionalFormatting sqref="X44:X45">
    <cfRule type="cellIs" dxfId="23" priority="22" stopIfTrue="1" operator="greaterThan">
      <formula>0.2</formula>
    </cfRule>
    <cfRule type="cellIs" dxfId="22" priority="23" stopIfTrue="1" operator="greaterThan">
      <formula>0.1</formula>
    </cfRule>
    <cfRule type="cellIs" dxfId="21" priority="24" stopIfTrue="1" operator="greaterThan">
      <formula>0.05</formula>
    </cfRule>
  </conditionalFormatting>
  <conditionalFormatting sqref="X49">
    <cfRule type="cellIs" dxfId="20" priority="19" stopIfTrue="1" operator="greaterThan">
      <formula>0.2</formula>
    </cfRule>
    <cfRule type="cellIs" dxfId="19" priority="20" stopIfTrue="1" operator="greaterThan">
      <formula>0.1</formula>
    </cfRule>
    <cfRule type="cellIs" dxfId="18" priority="21" stopIfTrue="1" operator="greaterThan">
      <formula>0.05</formula>
    </cfRule>
  </conditionalFormatting>
  <conditionalFormatting sqref="E110:E111">
    <cfRule type="cellIs" dxfId="17" priority="16" stopIfTrue="1" operator="greaterThan">
      <formula>0.2</formula>
    </cfRule>
    <cfRule type="cellIs" dxfId="16" priority="17" stopIfTrue="1" operator="greaterThan">
      <formula>0.1</formula>
    </cfRule>
    <cfRule type="cellIs" dxfId="15" priority="18" stopIfTrue="1" operator="greaterThan">
      <formula>0.05</formula>
    </cfRule>
  </conditionalFormatting>
  <conditionalFormatting sqref="O107:O108">
    <cfRule type="cellIs" dxfId="14" priority="13" stopIfTrue="1" operator="greaterThan">
      <formula>0.2</formula>
    </cfRule>
    <cfRule type="cellIs" dxfId="13" priority="14" stopIfTrue="1" operator="greaterThan">
      <formula>0.1</formula>
    </cfRule>
    <cfRule type="cellIs" dxfId="12" priority="15" stopIfTrue="1" operator="greaterThan">
      <formula>0.05</formula>
    </cfRule>
  </conditionalFormatting>
  <conditionalFormatting sqref="X53:X54">
    <cfRule type="cellIs" dxfId="11" priority="10" stopIfTrue="1" operator="greaterThan">
      <formula>0.2</formula>
    </cfRule>
    <cfRule type="cellIs" dxfId="10" priority="11" stopIfTrue="1" operator="greaterThan">
      <formula>0.1</formula>
    </cfRule>
    <cfRule type="cellIs" dxfId="9" priority="12" stopIfTrue="1" operator="greaterThan">
      <formula>0.05</formula>
    </cfRule>
  </conditionalFormatting>
  <conditionalFormatting sqref="X56:X57">
    <cfRule type="cellIs" dxfId="8" priority="7" stopIfTrue="1" operator="greaterThan">
      <formula>0.2</formula>
    </cfRule>
    <cfRule type="cellIs" dxfId="7" priority="8" stopIfTrue="1" operator="greaterThan">
      <formula>0.1</formula>
    </cfRule>
    <cfRule type="cellIs" dxfId="6" priority="9" stopIfTrue="1" operator="greaterThan">
      <formula>0.05</formula>
    </cfRule>
  </conditionalFormatting>
  <conditionalFormatting sqref="J71:J72">
    <cfRule type="cellIs" dxfId="5" priority="4" stopIfTrue="1" operator="greaterThan">
      <formula>0.2</formula>
    </cfRule>
    <cfRule type="cellIs" dxfId="4" priority="5" stopIfTrue="1" operator="greaterThan">
      <formula>0.1</formula>
    </cfRule>
    <cfRule type="cellIs" dxfId="3" priority="6" stopIfTrue="1" operator="greaterThan">
      <formula>0.05</formula>
    </cfRule>
  </conditionalFormatting>
  <conditionalFormatting sqref="X62:X63">
    <cfRule type="cellIs" dxfId="2" priority="1" stopIfTrue="1" operator="greaterThan">
      <formula>0.2</formula>
    </cfRule>
    <cfRule type="cellIs" dxfId="1" priority="2" stopIfTrue="1" operator="greaterThan">
      <formula>0.1</formula>
    </cfRule>
    <cfRule type="cellIs" dxfId="0" priority="3" stopIfTrue="1" operator="greaterThan">
      <formula>0.05</formula>
    </cfRule>
  </conditionalFormatting>
  <printOptions horizontalCentered="1" verticalCentered="1"/>
  <pageMargins left="0" right="0" top="0" bottom="0" header="0" footer="0"/>
  <pageSetup paperSize="9" orientation="landscape" horizontalDpi="360" verticalDpi="360" r:id="rId1"/>
  <headerFooter alignWithMargins="0"/>
  <rowBreaks count="1" manualBreakCount="1">
    <brk id="3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8"/>
  <sheetViews>
    <sheetView showZeros="0" topLeftCell="A482" workbookViewId="0">
      <selection activeCell="J508" sqref="J508"/>
    </sheetView>
  </sheetViews>
  <sheetFormatPr defaultRowHeight="12"/>
  <cols>
    <col min="1" max="1" width="5.7109375" style="1" customWidth="1"/>
    <col min="2" max="2" width="5.5703125" style="1" customWidth="1"/>
    <col min="3" max="3" width="3.28515625" style="1" customWidth="1"/>
    <col min="4" max="4" width="11.7109375" style="1" customWidth="1"/>
    <col min="5" max="5" width="12.7109375" style="1" customWidth="1"/>
    <col min="6" max="6" width="12.5703125" style="1" customWidth="1"/>
    <col min="7" max="7" width="6.7109375" style="1" customWidth="1"/>
    <col min="8" max="8" width="11.7109375" style="1" customWidth="1"/>
    <col min="9" max="9" width="12.85546875" style="1" customWidth="1"/>
    <col min="10" max="10" width="11.7109375" style="1" customWidth="1"/>
    <col min="11" max="11" width="6.7109375" style="1" customWidth="1"/>
    <col min="12" max="12" width="11.7109375" style="1" customWidth="1"/>
    <col min="13" max="13" width="12.7109375" style="1" customWidth="1"/>
    <col min="14" max="14" width="13.85546875" style="1" customWidth="1"/>
    <col min="15" max="15" width="6.7109375" style="1" customWidth="1"/>
    <col min="16" max="16" width="7.7109375" style="1" hidden="1" customWidth="1"/>
    <col min="17" max="17" width="8.7109375" style="1" hidden="1" customWidth="1"/>
    <col min="18" max="18" width="1" style="1" customWidth="1"/>
    <col min="19" max="19" width="39.28515625" style="1" customWidth="1"/>
    <col min="20" max="16384" width="9.140625" style="1"/>
  </cols>
  <sheetData>
    <row r="1" spans="1:18" ht="36.75" customHeight="1" thickBot="1">
      <c r="A1" s="1140" t="s">
        <v>600</v>
      </c>
      <c r="B1" s="1140"/>
      <c r="C1" s="1140"/>
      <c r="D1" s="1140"/>
      <c r="E1" s="1140"/>
      <c r="F1" s="1140"/>
      <c r="G1" s="1140"/>
      <c r="H1" s="1140"/>
      <c r="I1" s="1140"/>
      <c r="J1" s="1140"/>
      <c r="K1" s="1140"/>
      <c r="L1" s="1140"/>
      <c r="M1" s="1140"/>
      <c r="N1" s="1140"/>
      <c r="O1" s="1140"/>
      <c r="P1" s="71"/>
      <c r="Q1" s="71"/>
      <c r="R1" s="71"/>
    </row>
    <row r="2" spans="1:18" ht="17.25" customHeight="1">
      <c r="A2" s="71"/>
      <c r="B2" s="71"/>
      <c r="C2" s="71"/>
      <c r="D2" s="1132" t="s">
        <v>1445</v>
      </c>
      <c r="E2" s="1133"/>
      <c r="F2" s="1133"/>
      <c r="G2" s="1133"/>
      <c r="H2" s="1133"/>
      <c r="I2" s="1133"/>
      <c r="J2" s="1133"/>
      <c r="K2" s="1133"/>
      <c r="L2" s="1133"/>
      <c r="M2" s="1133"/>
      <c r="N2" s="1133"/>
      <c r="O2" s="1134"/>
      <c r="P2" s="1131" t="s">
        <v>1444</v>
      </c>
      <c r="Q2" s="1131"/>
      <c r="R2" s="71"/>
    </row>
    <row r="3" spans="1:18" ht="16.5" customHeight="1" thickBot="1">
      <c r="A3" s="597"/>
      <c r="B3" s="597"/>
      <c r="C3" s="598"/>
      <c r="D3" s="1135" t="s">
        <v>1446</v>
      </c>
      <c r="E3" s="1136"/>
      <c r="F3" s="1136"/>
      <c r="G3" s="1136"/>
      <c r="H3" s="1137" t="s">
        <v>1447</v>
      </c>
      <c r="I3" s="1137"/>
      <c r="J3" s="1137"/>
      <c r="K3" s="1137"/>
      <c r="L3" s="1138" t="s">
        <v>1448</v>
      </c>
      <c r="M3" s="1138"/>
      <c r="N3" s="1138"/>
      <c r="O3" s="1139"/>
      <c r="P3" s="126" t="s">
        <v>1443</v>
      </c>
      <c r="Q3" s="126" t="s">
        <v>1451</v>
      </c>
      <c r="R3" s="71"/>
    </row>
    <row r="4" spans="1:18" ht="13.5" hidden="1" customHeight="1">
      <c r="A4" s="1079">
        <v>1995</v>
      </c>
      <c r="B4" s="1119" t="s">
        <v>909</v>
      </c>
      <c r="C4" s="131" t="s">
        <v>1449</v>
      </c>
      <c r="D4" s="153"/>
      <c r="E4" s="154"/>
      <c r="F4" s="132"/>
      <c r="G4" s="288"/>
      <c r="H4" s="155"/>
      <c r="I4" s="154"/>
      <c r="J4" s="132"/>
      <c r="K4" s="288"/>
      <c r="L4" s="155"/>
      <c r="M4" s="154"/>
      <c r="N4" s="132"/>
      <c r="O4" s="293"/>
      <c r="P4" s="216"/>
      <c r="Q4" s="135"/>
      <c r="R4" s="222"/>
    </row>
    <row r="5" spans="1:18" ht="13.5" hidden="1" customHeight="1">
      <c r="A5" s="1080"/>
      <c r="B5" s="1120"/>
      <c r="C5" s="128" t="s">
        <v>1450</v>
      </c>
      <c r="D5" s="156"/>
      <c r="E5" s="157"/>
      <c r="F5" s="147"/>
      <c r="G5" s="289"/>
      <c r="H5" s="158"/>
      <c r="I5" s="157"/>
      <c r="J5" s="147"/>
      <c r="K5" s="289"/>
      <c r="L5" s="158"/>
      <c r="M5" s="157"/>
      <c r="N5" s="147"/>
      <c r="O5" s="294"/>
      <c r="P5" s="217"/>
      <c r="Q5" s="136"/>
      <c r="R5" s="222"/>
    </row>
    <row r="6" spans="1:18" ht="13.5" customHeight="1">
      <c r="A6" s="1080"/>
      <c r="B6" s="1121" t="s">
        <v>1452</v>
      </c>
      <c r="C6" s="127" t="s">
        <v>1449</v>
      </c>
      <c r="D6" s="151" t="str">
        <f>'1995'!C17</f>
        <v>Kateřina</v>
      </c>
      <c r="E6" s="152" t="str">
        <f>'1995'!D17</f>
        <v>Dyrčíková</v>
      </c>
      <c r="F6" s="148" t="str">
        <f>'1995'!E17</f>
        <v>Hrádek</v>
      </c>
      <c r="G6" s="290">
        <f>'1995'!F17</f>
        <v>0</v>
      </c>
      <c r="H6" s="151" t="str">
        <f>'1995'!C18</f>
        <v>Eva</v>
      </c>
      <c r="I6" s="152" t="str">
        <f>'1995'!D18</f>
        <v>Hofierková</v>
      </c>
      <c r="J6" s="148" t="str">
        <f>'1995'!E18</f>
        <v>Hrádek</v>
      </c>
      <c r="K6" s="301">
        <f>'1995'!F18</f>
        <v>0</v>
      </c>
      <c r="L6" s="151" t="str">
        <f>'1995'!C19</f>
        <v>Daniela</v>
      </c>
      <c r="M6" s="152" t="str">
        <f>'1995'!D19</f>
        <v>Straková</v>
      </c>
      <c r="N6" s="148" t="str">
        <f>'1995'!E19</f>
        <v>Bystřice</v>
      </c>
      <c r="O6" s="295">
        <f>'1995'!F19</f>
        <v>0</v>
      </c>
      <c r="P6" s="218"/>
      <c r="Q6" s="137"/>
      <c r="R6" s="222"/>
    </row>
    <row r="7" spans="1:18" ht="13.5" customHeight="1">
      <c r="A7" s="1080"/>
      <c r="B7" s="1122"/>
      <c r="C7" s="128" t="s">
        <v>1450</v>
      </c>
      <c r="D7" s="159" t="str">
        <f>'1995'!I17</f>
        <v>Michal</v>
      </c>
      <c r="E7" s="160" t="str">
        <f>'1995'!J17</f>
        <v>Paszek</v>
      </c>
      <c r="F7" s="149" t="str">
        <f>'1995'!K17</f>
        <v>Český Těšín</v>
      </c>
      <c r="G7" s="291">
        <f>'1995'!L17</f>
        <v>0</v>
      </c>
      <c r="H7" s="159" t="str">
        <f>'1995'!I18</f>
        <v>Jan</v>
      </c>
      <c r="I7" s="160" t="str">
        <f>'1995'!J18</f>
        <v>Brozda</v>
      </c>
      <c r="J7" s="149" t="str">
        <f>'1995'!K18</f>
        <v>Jablunkov</v>
      </c>
      <c r="K7" s="302">
        <f>'1995'!L18</f>
        <v>0</v>
      </c>
      <c r="L7" s="159" t="str">
        <f>'1995'!I19</f>
        <v>Jan</v>
      </c>
      <c r="M7" s="160" t="str">
        <f>'1995'!J19</f>
        <v>Mitrenga</v>
      </c>
      <c r="N7" s="149" t="str">
        <f>'1995'!K19</f>
        <v>Hrádek</v>
      </c>
      <c r="O7" s="296">
        <f>'1995'!L19</f>
        <v>0</v>
      </c>
      <c r="P7" s="219"/>
      <c r="Q7" s="136"/>
      <c r="R7" s="222"/>
    </row>
    <row r="8" spans="1:18" ht="13.5" customHeight="1">
      <c r="A8" s="1080"/>
      <c r="B8" s="1123" t="s">
        <v>778</v>
      </c>
      <c r="C8" s="127" t="s">
        <v>1449</v>
      </c>
      <c r="D8" s="151" t="str">
        <f>'1995'!C42</f>
        <v>Zuzana</v>
      </c>
      <c r="E8" s="152" t="str">
        <f>'1995'!D42</f>
        <v>Turková</v>
      </c>
      <c r="F8" s="148" t="str">
        <f>'1995'!E42</f>
        <v>Mosty u Jabl.</v>
      </c>
      <c r="G8" s="290">
        <f>'1995'!F42</f>
        <v>9.1087962962962965E-4</v>
      </c>
      <c r="H8" s="151" t="str">
        <f>'1995'!C43</f>
        <v>Barbara</v>
      </c>
      <c r="I8" s="152" t="str">
        <f>'1995'!D43</f>
        <v>Pilchová</v>
      </c>
      <c r="J8" s="148" t="str">
        <f>'1995'!E43</f>
        <v>Hrádek</v>
      </c>
      <c r="K8" s="301">
        <f>'1995'!F43</f>
        <v>9.2592592592592585E-4</v>
      </c>
      <c r="L8" s="151" t="str">
        <f>'1995'!C44</f>
        <v>Jana</v>
      </c>
      <c r="M8" s="152" t="str">
        <f>'1995'!D44</f>
        <v>Hofierková</v>
      </c>
      <c r="N8" s="148" t="str">
        <f>'1995'!E44</f>
        <v>Hrádek</v>
      </c>
      <c r="O8" s="295">
        <f>'1995'!F44</f>
        <v>9.6064814814814808E-4</v>
      </c>
      <c r="P8" s="218"/>
      <c r="Q8" s="137"/>
      <c r="R8" s="222"/>
    </row>
    <row r="9" spans="1:18" ht="13.5" customHeight="1">
      <c r="A9" s="1080"/>
      <c r="B9" s="1124"/>
      <c r="C9" s="128" t="s">
        <v>1450</v>
      </c>
      <c r="D9" s="159" t="str">
        <f>'1995'!I42</f>
        <v>Lukáš</v>
      </c>
      <c r="E9" s="160" t="str">
        <f>'1995'!J42</f>
        <v>Slowioczek</v>
      </c>
      <c r="F9" s="149" t="str">
        <f>'1995'!K42</f>
        <v>Jablunkov</v>
      </c>
      <c r="G9" s="291">
        <f>'1995'!L42</f>
        <v>1.8124999999999999E-3</v>
      </c>
      <c r="H9" s="159" t="str">
        <f>'1995'!I43</f>
        <v>Roman</v>
      </c>
      <c r="I9" s="160" t="str">
        <f>'1995'!J43</f>
        <v>Hudák</v>
      </c>
      <c r="J9" s="149" t="str">
        <f>'1995'!K43</f>
        <v>Hrádek</v>
      </c>
      <c r="K9" s="302">
        <f>'1995'!L43</f>
        <v>1.8634259259259261E-3</v>
      </c>
      <c r="L9" s="159" t="str">
        <f>'1995'!I44</f>
        <v>Janusz</v>
      </c>
      <c r="M9" s="160" t="str">
        <f>'1995'!J44</f>
        <v>Hóta</v>
      </c>
      <c r="N9" s="149" t="str">
        <f>'1995'!K44</f>
        <v>Hrádek</v>
      </c>
      <c r="O9" s="296">
        <f>'1995'!L44</f>
        <v>1.8749999999999999E-3</v>
      </c>
      <c r="P9" s="219"/>
      <c r="Q9" s="136"/>
      <c r="R9" s="222"/>
    </row>
    <row r="10" spans="1:18" ht="13.5" customHeight="1">
      <c r="A10" s="1080"/>
      <c r="B10" s="1125" t="s">
        <v>779</v>
      </c>
      <c r="C10" s="127" t="s">
        <v>1449</v>
      </c>
      <c r="D10" s="151" t="str">
        <f>'1995'!C67</f>
        <v>Eva</v>
      </c>
      <c r="E10" s="152" t="str">
        <f>'1995'!D67</f>
        <v>Lacková</v>
      </c>
      <c r="F10" s="148" t="str">
        <f>'1995'!E67</f>
        <v>Třinec</v>
      </c>
      <c r="G10" s="290">
        <f>'1995'!F67</f>
        <v>1.6643518518518518E-3</v>
      </c>
      <c r="H10" s="151" t="str">
        <f>'1995'!C68</f>
        <v>Michaela</v>
      </c>
      <c r="I10" s="152" t="str">
        <f>'1995'!D68</f>
        <v>Przycková</v>
      </c>
      <c r="J10" s="148" t="str">
        <f>'1995'!E68</f>
        <v>Bystřice</v>
      </c>
      <c r="K10" s="301">
        <f>'1995'!F68</f>
        <v>1.6782407407407406E-3</v>
      </c>
      <c r="L10" s="151" t="str">
        <f>'1995'!C69</f>
        <v>Ania</v>
      </c>
      <c r="M10" s="152" t="str">
        <f>'1995'!D69</f>
        <v>Karczmarská</v>
      </c>
      <c r="N10" s="148" t="str">
        <f>'1995'!E69</f>
        <v>Bystřice</v>
      </c>
      <c r="O10" s="295">
        <f>'1995'!F69</f>
        <v>1.7245370370370372E-3</v>
      </c>
      <c r="P10" s="218"/>
      <c r="Q10" s="137"/>
      <c r="R10" s="222"/>
    </row>
    <row r="11" spans="1:18" ht="13.5" customHeight="1">
      <c r="A11" s="1080"/>
      <c r="B11" s="1126"/>
      <c r="C11" s="128" t="s">
        <v>1450</v>
      </c>
      <c r="D11" s="159" t="str">
        <f>'1995'!I67</f>
        <v>Jan</v>
      </c>
      <c r="E11" s="160" t="str">
        <f>'1995'!J67</f>
        <v>Kaleta</v>
      </c>
      <c r="F11" s="149" t="str">
        <f>'1995'!K67</f>
        <v>Třinec</v>
      </c>
      <c r="G11" s="291">
        <f>'1995'!L67</f>
        <v>2.3275462962962963E-3</v>
      </c>
      <c r="H11" s="159" t="str">
        <f>'1995'!I68</f>
        <v>Roman</v>
      </c>
      <c r="I11" s="160" t="str">
        <f>'1995'!J68</f>
        <v>Raszka</v>
      </c>
      <c r="J11" s="149" t="str">
        <f>'1995'!K68</f>
        <v>Bystřice</v>
      </c>
      <c r="K11" s="302">
        <f>'1995'!L68</f>
        <v>2.5925925925925925E-3</v>
      </c>
      <c r="L11" s="159" t="str">
        <f>'1995'!I69</f>
        <v>Roman</v>
      </c>
      <c r="M11" s="160" t="str">
        <f>'1995'!J69</f>
        <v>Buda</v>
      </c>
      <c r="N11" s="149" t="str">
        <f>'1995'!K69</f>
        <v>Bystřice</v>
      </c>
      <c r="O11" s="296">
        <f>'1995'!L69</f>
        <v>2.6041666666666665E-3</v>
      </c>
      <c r="P11" s="219"/>
      <c r="Q11" s="136"/>
      <c r="R11" s="222"/>
    </row>
    <row r="12" spans="1:18" ht="13.5" customHeight="1">
      <c r="A12" s="1080"/>
      <c r="B12" s="1127" t="s">
        <v>780</v>
      </c>
      <c r="C12" s="127" t="s">
        <v>1449</v>
      </c>
      <c r="D12" s="151" t="str">
        <f>'1995'!C92</f>
        <v>Lenka</v>
      </c>
      <c r="E12" s="152" t="str">
        <f>'1995'!D92</f>
        <v>Matuszná</v>
      </c>
      <c r="F12" s="148" t="str">
        <f>'1995'!E92</f>
        <v>Třinec</v>
      </c>
      <c r="G12" s="290">
        <f>'1995'!F92</f>
        <v>2.4189814814814816E-3</v>
      </c>
      <c r="H12" s="151" t="str">
        <f>'1995'!C93</f>
        <v>Jana</v>
      </c>
      <c r="I12" s="152" t="str">
        <f>'1995'!D93</f>
        <v>Cieslarová</v>
      </c>
      <c r="J12" s="148" t="str">
        <f>'1995'!E93</f>
        <v>Návsí</v>
      </c>
      <c r="K12" s="301">
        <f>'1995'!F93</f>
        <v>2.4305555555555556E-3</v>
      </c>
      <c r="L12" s="151" t="str">
        <f>'1995'!C94</f>
        <v>Jolana</v>
      </c>
      <c r="M12" s="152" t="str">
        <f>'1995'!D94</f>
        <v>Konieczná</v>
      </c>
      <c r="N12" s="148" t="str">
        <f>'1995'!E94</f>
        <v>Bystřice</v>
      </c>
      <c r="O12" s="295">
        <f>'1995'!F94</f>
        <v>2.5115740740740741E-3</v>
      </c>
      <c r="P12" s="218"/>
      <c r="Q12" s="137"/>
      <c r="R12" s="222"/>
    </row>
    <row r="13" spans="1:18" ht="13.5" customHeight="1">
      <c r="A13" s="1080"/>
      <c r="B13" s="1128"/>
      <c r="C13" s="128" t="s">
        <v>1450</v>
      </c>
      <c r="D13" s="159" t="str">
        <f>'1995'!I92</f>
        <v>Marek</v>
      </c>
      <c r="E13" s="160" t="str">
        <f>'1995'!J92</f>
        <v>Kocyan</v>
      </c>
      <c r="F13" s="149" t="str">
        <f>'1995'!K92</f>
        <v>Třinec</v>
      </c>
      <c r="G13" s="291">
        <f>'1995'!L92</f>
        <v>3.5081018518518521E-3</v>
      </c>
      <c r="H13" s="159" t="str">
        <f>'1995'!I93</f>
        <v>Jan</v>
      </c>
      <c r="I13" s="160" t="str">
        <f>'1995'!J93</f>
        <v>Macura</v>
      </c>
      <c r="J13" s="149" t="str">
        <f>'1995'!K93</f>
        <v>Jablunkov</v>
      </c>
      <c r="K13" s="302">
        <f>'1995'!L93</f>
        <v>3.6111111111111114E-3</v>
      </c>
      <c r="L13" s="159" t="str">
        <f>'1995'!I94</f>
        <v>David</v>
      </c>
      <c r="M13" s="160" t="str">
        <f>'1995'!J94</f>
        <v>Szpyrc</v>
      </c>
      <c r="N13" s="149" t="str">
        <f>'1995'!K94</f>
        <v>Hrádek</v>
      </c>
      <c r="O13" s="296">
        <f>'1995'!L94</f>
        <v>3.6342592592592594E-3</v>
      </c>
      <c r="P13" s="219"/>
      <c r="Q13" s="136"/>
      <c r="R13" s="222"/>
    </row>
    <row r="14" spans="1:18" ht="13.5" customHeight="1">
      <c r="A14" s="1080"/>
      <c r="B14" s="1117" t="s">
        <v>781</v>
      </c>
      <c r="C14" s="127" t="s">
        <v>1449</v>
      </c>
      <c r="D14" s="151"/>
      <c r="E14" s="152"/>
      <c r="F14" s="148"/>
      <c r="G14" s="290"/>
      <c r="H14" s="151"/>
      <c r="I14" s="152"/>
      <c r="J14" s="148"/>
      <c r="K14" s="301"/>
      <c r="L14" s="151"/>
      <c r="M14" s="152"/>
      <c r="N14" s="148"/>
      <c r="O14" s="295"/>
      <c r="P14" s="218"/>
      <c r="Q14" s="137"/>
      <c r="R14" s="222"/>
    </row>
    <row r="15" spans="1:18" ht="13.5" customHeight="1">
      <c r="A15" s="1080"/>
      <c r="B15" s="1118"/>
      <c r="C15" s="128" t="s">
        <v>1450</v>
      </c>
      <c r="D15" s="159" t="str">
        <f>'1995'!I117</f>
        <v>Martin</v>
      </c>
      <c r="E15" s="160" t="str">
        <f>'1995'!J117</f>
        <v>Walek</v>
      </c>
      <c r="F15" s="149" t="str">
        <f>'1995'!K117</f>
        <v>Třinec</v>
      </c>
      <c r="G15" s="291">
        <f>'1995'!L117</f>
        <v>9.9953703703703697E-3</v>
      </c>
      <c r="H15" s="159"/>
      <c r="I15" s="160"/>
      <c r="J15" s="149"/>
      <c r="K15" s="302"/>
      <c r="L15" s="159"/>
      <c r="M15" s="160"/>
      <c r="N15" s="149"/>
      <c r="O15" s="296"/>
      <c r="P15" s="219"/>
      <c r="Q15" s="136"/>
      <c r="R15" s="222"/>
    </row>
    <row r="16" spans="1:18" ht="13.5" customHeight="1">
      <c r="A16" s="1080"/>
      <c r="B16" s="1109" t="s">
        <v>782</v>
      </c>
      <c r="C16" s="127" t="s">
        <v>1456</v>
      </c>
      <c r="D16" s="151" t="str">
        <f>'1995'!C142</f>
        <v>Pavlína</v>
      </c>
      <c r="E16" s="152" t="str">
        <f>'1995'!D142</f>
        <v>Kantorová</v>
      </c>
      <c r="F16" s="148" t="str">
        <f>'1995'!E142</f>
        <v>Jilemnice</v>
      </c>
      <c r="G16" s="290">
        <f>'1995'!F142</f>
        <v>9.9942129629629634E-3</v>
      </c>
      <c r="H16" s="151" t="str">
        <f>'1995'!C143</f>
        <v>Daniela</v>
      </c>
      <c r="I16" s="152" t="str">
        <f>'1995'!D143</f>
        <v>Španihelová</v>
      </c>
      <c r="J16" s="148" t="str">
        <f>'1995'!E143</f>
        <v>Třinec</v>
      </c>
      <c r="K16" s="301">
        <f>'1995'!F143</f>
        <v>1.1548611111111112E-2</v>
      </c>
      <c r="L16" s="151" t="str">
        <f>'1995'!C144</f>
        <v>Marcela</v>
      </c>
      <c r="M16" s="152" t="str">
        <f>'1995'!D144</f>
        <v>Hawliczková</v>
      </c>
      <c r="N16" s="148" t="str">
        <f>'1995'!E144</f>
        <v>Hrádek</v>
      </c>
      <c r="O16" s="295">
        <f>'1995'!F144</f>
        <v>1.2049768518518517E-2</v>
      </c>
      <c r="P16" s="218"/>
      <c r="Q16" s="137"/>
      <c r="R16" s="222"/>
    </row>
    <row r="17" spans="1:18" ht="13.5" customHeight="1">
      <c r="A17" s="1080"/>
      <c r="B17" s="1110"/>
      <c r="C17" s="128" t="s">
        <v>1455</v>
      </c>
      <c r="D17" s="159" t="str">
        <f>'1995'!I142</f>
        <v xml:space="preserve">Jiří </v>
      </c>
      <c r="E17" s="160" t="str">
        <f>'1995'!J142</f>
        <v>Ernst</v>
      </c>
      <c r="F17" s="149" t="str">
        <f>'1995'!K142</f>
        <v>Třinec</v>
      </c>
      <c r="G17" s="291">
        <f>'1995'!L142</f>
        <v>1.8428240740740742E-2</v>
      </c>
      <c r="H17" s="159" t="str">
        <f>'1995'!I143</f>
        <v>Bronislav</v>
      </c>
      <c r="I17" s="160" t="str">
        <f>'1995'!J143</f>
        <v>Walek</v>
      </c>
      <c r="J17" s="149" t="str">
        <f>'1995'!K143</f>
        <v>Hrádek</v>
      </c>
      <c r="K17" s="302">
        <f>'1995'!L143</f>
        <v>1.8666666666666668E-2</v>
      </c>
      <c r="L17" s="159" t="str">
        <f>'1995'!I144</f>
        <v>Roman</v>
      </c>
      <c r="M17" s="160" t="str">
        <f>'1995'!J144</f>
        <v>Baláž</v>
      </c>
      <c r="N17" s="149" t="str">
        <f>'1995'!K144</f>
        <v>Frenštát p. R.</v>
      </c>
      <c r="O17" s="296">
        <f>'1995'!L144</f>
        <v>1.9112268518518518E-2</v>
      </c>
      <c r="P17" s="219"/>
      <c r="Q17" s="136"/>
      <c r="R17" s="222"/>
    </row>
    <row r="18" spans="1:18" ht="13.5" customHeight="1">
      <c r="A18" s="1080"/>
      <c r="B18" s="1111" t="s">
        <v>1453</v>
      </c>
      <c r="C18" s="127" t="s">
        <v>1456</v>
      </c>
      <c r="D18" s="151"/>
      <c r="E18" s="152"/>
      <c r="F18" s="148"/>
      <c r="G18" s="290"/>
      <c r="H18" s="151"/>
      <c r="I18" s="152"/>
      <c r="J18" s="148"/>
      <c r="K18" s="301"/>
      <c r="L18" s="151"/>
      <c r="M18" s="152"/>
      <c r="N18" s="148"/>
      <c r="O18" s="295"/>
      <c r="P18" s="218"/>
      <c r="Q18" s="137"/>
      <c r="R18" s="222"/>
    </row>
    <row r="19" spans="1:18" ht="13.5" customHeight="1">
      <c r="A19" s="1080"/>
      <c r="B19" s="1112"/>
      <c r="C19" s="128" t="s">
        <v>1455</v>
      </c>
      <c r="D19" s="159" t="str">
        <f>'1995'!C167</f>
        <v>Jan</v>
      </c>
      <c r="E19" s="160" t="str">
        <f>'1995'!D167</f>
        <v>Wawrosz</v>
      </c>
      <c r="F19" s="149" t="str">
        <f>'1995'!E167</f>
        <v>MK Beskyd</v>
      </c>
      <c r="G19" s="291">
        <f>'1995'!F167</f>
        <v>2.0564814814814817E-2</v>
      </c>
      <c r="H19" s="159" t="str">
        <f>'1995'!C168</f>
        <v>Miloslav</v>
      </c>
      <c r="I19" s="160" t="str">
        <f>'1995'!D168</f>
        <v>Zuczek</v>
      </c>
      <c r="J19" s="149" t="str">
        <f>'1995'!E168</f>
        <v>MK Beskyd</v>
      </c>
      <c r="K19" s="302">
        <f>'1995'!F168</f>
        <v>2.2686342592592595E-2</v>
      </c>
      <c r="L19" s="159" t="str">
        <f>'1995'!C169</f>
        <v>Jan</v>
      </c>
      <c r="M19" s="160" t="str">
        <f>'1995'!D169</f>
        <v>Walek</v>
      </c>
      <c r="N19" s="149" t="str">
        <f>'1995'!E169</f>
        <v>Vendryně</v>
      </c>
      <c r="O19" s="296">
        <f>'1995'!F169</f>
        <v>2.2711805555555551E-2</v>
      </c>
      <c r="P19" s="219"/>
      <c r="Q19" s="136"/>
      <c r="R19" s="222"/>
    </row>
    <row r="20" spans="1:18" ht="13.5" customHeight="1">
      <c r="A20" s="1080"/>
      <c r="B20" s="1113" t="s">
        <v>775</v>
      </c>
      <c r="C20" s="127" t="s">
        <v>1456</v>
      </c>
      <c r="D20" s="151"/>
      <c r="E20" s="152"/>
      <c r="F20" s="148"/>
      <c r="G20" s="290"/>
      <c r="H20" s="151"/>
      <c r="I20" s="152"/>
      <c r="J20" s="148"/>
      <c r="K20" s="301"/>
      <c r="L20" s="151"/>
      <c r="M20" s="152"/>
      <c r="N20" s="148"/>
      <c r="O20" s="295"/>
      <c r="P20" s="218"/>
      <c r="Q20" s="137"/>
      <c r="R20" s="222"/>
    </row>
    <row r="21" spans="1:18" ht="13.5" customHeight="1">
      <c r="A21" s="1080"/>
      <c r="B21" s="1114"/>
      <c r="C21" s="128" t="s">
        <v>1455</v>
      </c>
      <c r="D21" s="159" t="str">
        <f>'1995'!I167</f>
        <v>Jan</v>
      </c>
      <c r="E21" s="160" t="str">
        <f>'1995'!J167</f>
        <v>Hrach</v>
      </c>
      <c r="F21" s="149" t="str">
        <f>'1995'!K167</f>
        <v>Karviná</v>
      </c>
      <c r="G21" s="291">
        <f>'1995'!L167</f>
        <v>2.1303240740740737E-2</v>
      </c>
      <c r="H21" s="159" t="str">
        <f>'1995'!I168</f>
        <v>Petr</v>
      </c>
      <c r="I21" s="160" t="str">
        <f>'1995'!J168</f>
        <v>Ritter, ing.</v>
      </c>
      <c r="J21" s="149" t="str">
        <f>'1995'!K168</f>
        <v>Třinec</v>
      </c>
      <c r="K21" s="302">
        <f>'1995'!L168</f>
        <v>2.5303240740740741E-2</v>
      </c>
      <c r="L21" s="159"/>
      <c r="M21" s="160"/>
      <c r="N21" s="149"/>
      <c r="O21" s="296"/>
      <c r="P21" s="219"/>
      <c r="Q21" s="136"/>
      <c r="R21" s="222"/>
    </row>
    <row r="22" spans="1:18" ht="13.5" customHeight="1">
      <c r="A22" s="1080"/>
      <c r="B22" s="1115" t="s">
        <v>1454</v>
      </c>
      <c r="C22" s="127" t="s">
        <v>1456</v>
      </c>
      <c r="D22" s="151"/>
      <c r="E22" s="152"/>
      <c r="F22" s="148"/>
      <c r="G22" s="290"/>
      <c r="H22" s="151"/>
      <c r="I22" s="152"/>
      <c r="J22" s="148"/>
      <c r="K22" s="301"/>
      <c r="L22" s="151"/>
      <c r="M22" s="152"/>
      <c r="N22" s="148"/>
      <c r="O22" s="295"/>
      <c r="P22" s="218"/>
      <c r="Q22" s="137"/>
      <c r="R22" s="222"/>
    </row>
    <row r="23" spans="1:18" ht="13.5" customHeight="1" thickBot="1">
      <c r="A23" s="1081"/>
      <c r="B23" s="1116"/>
      <c r="C23" s="138" t="s">
        <v>1455</v>
      </c>
      <c r="D23" s="161"/>
      <c r="E23" s="162"/>
      <c r="F23" s="150"/>
      <c r="G23" s="292"/>
      <c r="H23" s="161"/>
      <c r="I23" s="162"/>
      <c r="J23" s="150"/>
      <c r="K23" s="303"/>
      <c r="L23" s="161"/>
      <c r="M23" s="162"/>
      <c r="N23" s="150"/>
      <c r="O23" s="297"/>
      <c r="P23" s="220"/>
      <c r="Q23" s="142"/>
      <c r="R23" s="222"/>
    </row>
    <row r="24" spans="1:18" ht="13.5" customHeight="1">
      <c r="A24" s="1079">
        <v>1996</v>
      </c>
      <c r="B24" s="1119" t="s">
        <v>909</v>
      </c>
      <c r="C24" s="131" t="s">
        <v>1449</v>
      </c>
      <c r="D24" s="153"/>
      <c r="E24" s="154"/>
      <c r="F24" s="132"/>
      <c r="G24" s="288"/>
      <c r="H24" s="155"/>
      <c r="I24" s="154"/>
      <c r="J24" s="132"/>
      <c r="K24" s="288"/>
      <c r="L24" s="155"/>
      <c r="M24" s="154"/>
      <c r="N24" s="132"/>
      <c r="O24" s="293"/>
      <c r="P24" s="216"/>
      <c r="Q24" s="135"/>
      <c r="R24" s="222"/>
    </row>
    <row r="25" spans="1:18" ht="13.5" customHeight="1">
      <c r="A25" s="1080"/>
      <c r="B25" s="1120"/>
      <c r="C25" s="128" t="s">
        <v>1450</v>
      </c>
      <c r="D25" s="156"/>
      <c r="E25" s="157"/>
      <c r="F25" s="147"/>
      <c r="G25" s="289"/>
      <c r="H25" s="158"/>
      <c r="I25" s="157"/>
      <c r="J25" s="147"/>
      <c r="K25" s="289"/>
      <c r="L25" s="158"/>
      <c r="M25" s="157"/>
      <c r="N25" s="147"/>
      <c r="O25" s="294"/>
      <c r="P25" s="219"/>
      <c r="Q25" s="136"/>
      <c r="R25" s="222"/>
    </row>
    <row r="26" spans="1:18" ht="13.5" customHeight="1">
      <c r="A26" s="1080"/>
      <c r="B26" s="1121" t="s">
        <v>1452</v>
      </c>
      <c r="C26" s="127" t="s">
        <v>1449</v>
      </c>
      <c r="D26" s="151" t="str">
        <f>'1996'!C19</f>
        <v>Lenka</v>
      </c>
      <c r="E26" s="152" t="str">
        <f>'1996'!D19</f>
        <v>Konieczná</v>
      </c>
      <c r="F26" s="148" t="str">
        <f>'1996'!E19</f>
        <v>Hrádek</v>
      </c>
      <c r="G26" s="290">
        <f>'1996'!F19</f>
        <v>1.1689814814814816E-3</v>
      </c>
      <c r="H26" s="151" t="str">
        <f>'1996'!C20</f>
        <v>Jana</v>
      </c>
      <c r="I26" s="152" t="str">
        <f>'1996'!D20</f>
        <v>Kantorová</v>
      </c>
      <c r="J26" s="148" t="str">
        <f>'1996'!E20</f>
        <v>Hrádek</v>
      </c>
      <c r="K26" s="301">
        <f>'1996'!F20</f>
        <v>1.2152777777777778E-3</v>
      </c>
      <c r="L26" s="151"/>
      <c r="M26" s="152"/>
      <c r="N26" s="148"/>
      <c r="O26" s="295"/>
      <c r="P26" s="218"/>
      <c r="Q26" s="137"/>
      <c r="R26" s="222"/>
    </row>
    <row r="27" spans="1:18" ht="13.5" customHeight="1">
      <c r="A27" s="1080"/>
      <c r="B27" s="1122"/>
      <c r="C27" s="128" t="s">
        <v>1450</v>
      </c>
      <c r="D27" s="159" t="str">
        <f>'1996'!I19</f>
        <v>Marek</v>
      </c>
      <c r="E27" s="160" t="str">
        <f>'1996'!J19</f>
        <v>Horniak</v>
      </c>
      <c r="F27" s="149" t="str">
        <f>'1996'!K19</f>
        <v>Třinec</v>
      </c>
      <c r="G27" s="291">
        <f>'1996'!L19</f>
        <v>1.1805555555555556E-3</v>
      </c>
      <c r="H27" s="159" t="str">
        <f>'1996'!I20</f>
        <v>Jiří</v>
      </c>
      <c r="I27" s="160" t="str">
        <f>'1996'!J20</f>
        <v>Kadlubiec</v>
      </c>
      <c r="J27" s="149" t="str">
        <f>'1996'!K20</f>
        <v>Jablunkov</v>
      </c>
      <c r="K27" s="302">
        <f>'1996'!L20</f>
        <v>1.2037037037037038E-3</v>
      </c>
      <c r="L27" s="159" t="str">
        <f>'1996'!I21</f>
        <v>Bogdan</v>
      </c>
      <c r="M27" s="160" t="str">
        <f>'1996'!J21</f>
        <v>Czudek</v>
      </c>
      <c r="N27" s="149" t="str">
        <f>'1996'!K21</f>
        <v>Hrádek</v>
      </c>
      <c r="O27" s="296">
        <f>'1996'!L21</f>
        <v>1.2268518518518518E-3</v>
      </c>
      <c r="P27" s="219"/>
      <c r="Q27" s="136"/>
      <c r="R27" s="222"/>
    </row>
    <row r="28" spans="1:18" ht="13.5" customHeight="1">
      <c r="A28" s="1080"/>
      <c r="B28" s="1123" t="s">
        <v>778</v>
      </c>
      <c r="C28" s="127" t="s">
        <v>1449</v>
      </c>
      <c r="D28" s="151" t="str">
        <f>'1996'!C44</f>
        <v>Barbara</v>
      </c>
      <c r="E28" s="152" t="str">
        <f>'1996'!D44</f>
        <v>Pilchová</v>
      </c>
      <c r="F28" s="148" t="str">
        <f>'1996'!E44</f>
        <v>Hrádek</v>
      </c>
      <c r="G28" s="290">
        <f>'1996'!F44</f>
        <v>1.0069444444444444E-3</v>
      </c>
      <c r="H28" s="151" t="str">
        <f>'1996'!C45</f>
        <v>Kateřina</v>
      </c>
      <c r="I28" s="152" t="str">
        <f>'1996'!D45</f>
        <v>Wroblová</v>
      </c>
      <c r="J28" s="148" t="str">
        <f>'1996'!E45</f>
        <v>Bystřice</v>
      </c>
      <c r="K28" s="301">
        <f>'1996'!F45</f>
        <v>1.0763888888888889E-3</v>
      </c>
      <c r="L28" s="151" t="str">
        <f>'1996'!C46</f>
        <v>Michaela</v>
      </c>
      <c r="M28" s="152" t="str">
        <f>'1996'!D46</f>
        <v>Pavlová</v>
      </c>
      <c r="N28" s="148" t="str">
        <f>'1996'!E46</f>
        <v>Hrádek</v>
      </c>
      <c r="O28" s="295">
        <f>'1996'!F46</f>
        <v>1.1458333333333333E-3</v>
      </c>
      <c r="P28" s="218"/>
      <c r="Q28" s="137"/>
      <c r="R28" s="222"/>
    </row>
    <row r="29" spans="1:18" ht="13.5" customHeight="1">
      <c r="A29" s="1080"/>
      <c r="B29" s="1124"/>
      <c r="C29" s="128" t="s">
        <v>1450</v>
      </c>
      <c r="D29" s="159" t="str">
        <f>'1996'!I44</f>
        <v xml:space="preserve">Jan </v>
      </c>
      <c r="E29" s="160" t="str">
        <f>'1996'!J44</f>
        <v>Kadlubiec</v>
      </c>
      <c r="F29" s="149" t="str">
        <f>'1996'!K44</f>
        <v>Jablunkov</v>
      </c>
      <c r="G29" s="291">
        <f>'1996'!L44</f>
        <v>1.8124999999999999E-3</v>
      </c>
      <c r="H29" s="159" t="str">
        <f>'1996'!I45</f>
        <v>Marek</v>
      </c>
      <c r="I29" s="160" t="str">
        <f>'1996'!J45</f>
        <v>Pav</v>
      </c>
      <c r="J29" s="149" t="str">
        <f>'1996'!K45</f>
        <v>Hrádek</v>
      </c>
      <c r="K29" s="302">
        <f>'1996'!L45</f>
        <v>1.8634259259259261E-3</v>
      </c>
      <c r="L29" s="159" t="str">
        <f>'1996'!I46</f>
        <v>Michal</v>
      </c>
      <c r="M29" s="160" t="str">
        <f>'1996'!J46</f>
        <v>Jursa</v>
      </c>
      <c r="N29" s="149" t="str">
        <f>'1996'!K46</f>
        <v>Hrádek</v>
      </c>
      <c r="O29" s="296">
        <f>'1996'!L46</f>
        <v>1.8749999999999999E-3</v>
      </c>
      <c r="P29" s="219"/>
      <c r="Q29" s="136"/>
      <c r="R29" s="222"/>
    </row>
    <row r="30" spans="1:18" ht="13.5" customHeight="1">
      <c r="A30" s="1080"/>
      <c r="B30" s="1125" t="s">
        <v>779</v>
      </c>
      <c r="C30" s="127" t="s">
        <v>1449</v>
      </c>
      <c r="D30" s="151" t="str">
        <f>'1996'!C69</f>
        <v>Michaela</v>
      </c>
      <c r="E30" s="152" t="str">
        <f>'1996'!D69</f>
        <v>Przycková</v>
      </c>
      <c r="F30" s="148" t="str">
        <f>'1996'!E69</f>
        <v>Hrádek</v>
      </c>
      <c r="G30" s="290">
        <f>'1996'!F69</f>
        <v>1.712962962962963E-3</v>
      </c>
      <c r="H30" s="151" t="str">
        <f>'1996'!C70</f>
        <v>Zdena</v>
      </c>
      <c r="I30" s="152" t="str">
        <f>'1996'!D70</f>
        <v>Cerchlanová</v>
      </c>
      <c r="J30" s="148" t="str">
        <f>'1996'!E70</f>
        <v>Svrčinovec</v>
      </c>
      <c r="K30" s="301">
        <f>'1996'!F70</f>
        <v>1.8055555555555557E-3</v>
      </c>
      <c r="L30" s="151" t="str">
        <f>'1996'!C71</f>
        <v>Lenka</v>
      </c>
      <c r="M30" s="152" t="str">
        <f>'1996'!D71</f>
        <v>Slowioczková</v>
      </c>
      <c r="N30" s="148" t="str">
        <f>'1996'!E71</f>
        <v>Jablunkov</v>
      </c>
      <c r="O30" s="295">
        <f>'1996'!F71</f>
        <v>1.8402777777777777E-3</v>
      </c>
      <c r="P30" s="218"/>
      <c r="Q30" s="137"/>
      <c r="R30" s="222"/>
    </row>
    <row r="31" spans="1:18" ht="13.5" customHeight="1">
      <c r="A31" s="1080"/>
      <c r="B31" s="1126"/>
      <c r="C31" s="128" t="s">
        <v>1450</v>
      </c>
      <c r="D31" s="159" t="str">
        <f>'1996'!I69</f>
        <v>Jan</v>
      </c>
      <c r="E31" s="160" t="str">
        <f>'1996'!J69</f>
        <v>Kaleta</v>
      </c>
      <c r="F31" s="149" t="str">
        <f>'1996'!K69</f>
        <v>Hrádek</v>
      </c>
      <c r="G31" s="291">
        <f>'1996'!L69</f>
        <v>2.3611111111111111E-3</v>
      </c>
      <c r="H31" s="159" t="str">
        <f>'1996'!I70</f>
        <v>Lubomír</v>
      </c>
      <c r="I31" s="160" t="str">
        <f>'1996'!J70</f>
        <v>Miko</v>
      </c>
      <c r="J31" s="149" t="str">
        <f>'1996'!K70</f>
        <v>Jablunkov</v>
      </c>
      <c r="K31" s="302">
        <f>'1996'!L70</f>
        <v>2.3958333333333336E-3</v>
      </c>
      <c r="L31" s="159" t="str">
        <f>'1996'!I71</f>
        <v>Tomáš</v>
      </c>
      <c r="M31" s="160" t="str">
        <f>'1996'!J71</f>
        <v>Kufa</v>
      </c>
      <c r="N31" s="149" t="str">
        <f>'1996'!K71</f>
        <v>Jablunkov</v>
      </c>
      <c r="O31" s="296">
        <f>'1996'!L71</f>
        <v>2.4074074074074076E-3</v>
      </c>
      <c r="P31" s="219"/>
      <c r="Q31" s="136"/>
      <c r="R31" s="222"/>
    </row>
    <row r="32" spans="1:18" ht="13.5" customHeight="1">
      <c r="A32" s="1080"/>
      <c r="B32" s="1127" t="s">
        <v>780</v>
      </c>
      <c r="C32" s="127" t="s">
        <v>1449</v>
      </c>
      <c r="D32" s="151" t="str">
        <f>'1996'!C94</f>
        <v>Jana</v>
      </c>
      <c r="E32" s="152" t="str">
        <f>'1996'!D94</f>
        <v>Jakubcová</v>
      </c>
      <c r="F32" s="148" t="str">
        <f>'1996'!E94</f>
        <v>Svrčinovec</v>
      </c>
      <c r="G32" s="290">
        <f>'1996'!F94</f>
        <v>2.6041666666666665E-3</v>
      </c>
      <c r="H32" s="151" t="str">
        <f>'1996'!C95</f>
        <v>Lucie</v>
      </c>
      <c r="I32" s="152" t="str">
        <f>'1996'!D95</f>
        <v>Ruszová</v>
      </c>
      <c r="J32" s="148" t="str">
        <f>'1996'!E95</f>
        <v>Třinec</v>
      </c>
      <c r="K32" s="301">
        <f>'1996'!F95</f>
        <v>2.8124999999999999E-3</v>
      </c>
      <c r="L32" s="151" t="str">
        <f>'1996'!C96</f>
        <v>Anna</v>
      </c>
      <c r="M32" s="152" t="str">
        <f>'1996'!D96</f>
        <v>Cyprichová</v>
      </c>
      <c r="N32" s="148" t="str">
        <f>'1996'!E96</f>
        <v>Svrčinovec</v>
      </c>
      <c r="O32" s="295">
        <f>'1996'!F96</f>
        <v>2.9629629629629628E-3</v>
      </c>
      <c r="P32" s="218"/>
      <c r="Q32" s="137"/>
      <c r="R32" s="222"/>
    </row>
    <row r="33" spans="1:18" ht="13.5" customHeight="1">
      <c r="A33" s="1080"/>
      <c r="B33" s="1128"/>
      <c r="C33" s="128" t="s">
        <v>1450</v>
      </c>
      <c r="D33" s="159" t="str">
        <f>'1996'!I94</f>
        <v>Zbigniew</v>
      </c>
      <c r="E33" s="160" t="str">
        <f>'1996'!J94</f>
        <v>Jalowiczor</v>
      </c>
      <c r="F33" s="149" t="str">
        <f>'1996'!K94</f>
        <v>Istebna</v>
      </c>
      <c r="G33" s="291">
        <f>'1996'!L94</f>
        <v>3.7615740740740739E-3</v>
      </c>
      <c r="H33" s="159" t="str">
        <f>'1996'!I95</f>
        <v>Petr</v>
      </c>
      <c r="I33" s="160" t="str">
        <f>'1996'!J95</f>
        <v>Kadlubiec</v>
      </c>
      <c r="J33" s="149" t="str">
        <f>'1996'!K95</f>
        <v>Jablunkov</v>
      </c>
      <c r="K33" s="302">
        <f>'1996'!L95</f>
        <v>3.8657407407407408E-3</v>
      </c>
      <c r="L33" s="159" t="str">
        <f>'1996'!I96</f>
        <v>Jan</v>
      </c>
      <c r="M33" s="160" t="str">
        <f>'1996'!J96</f>
        <v>Jursa</v>
      </c>
      <c r="N33" s="149" t="str">
        <f>'1996'!K96</f>
        <v>Hrádek</v>
      </c>
      <c r="O33" s="296">
        <f>'1996'!L96</f>
        <v>3.9120370370370368E-3</v>
      </c>
      <c r="P33" s="219"/>
      <c r="Q33" s="136"/>
      <c r="R33" s="222"/>
    </row>
    <row r="34" spans="1:18" ht="13.5" customHeight="1">
      <c r="A34" s="1080"/>
      <c r="B34" s="1117" t="s">
        <v>781</v>
      </c>
      <c r="C34" s="127" t="s">
        <v>1449</v>
      </c>
      <c r="D34" s="151" t="str">
        <f>'1996'!C119</f>
        <v>Kateřina</v>
      </c>
      <c r="E34" s="152" t="str">
        <f>'1996'!D119</f>
        <v>Koutná</v>
      </c>
      <c r="F34" s="148" t="str">
        <f>'1996'!E119</f>
        <v>Frenštát p. R.</v>
      </c>
      <c r="G34" s="290">
        <f>'1996'!F119</f>
        <v>1.0960648148148148E-2</v>
      </c>
      <c r="H34" s="151"/>
      <c r="I34" s="152"/>
      <c r="J34" s="148"/>
      <c r="K34" s="301"/>
      <c r="L34" s="151"/>
      <c r="M34" s="152"/>
      <c r="N34" s="148"/>
      <c r="O34" s="295"/>
      <c r="P34" s="218"/>
      <c r="Q34" s="137"/>
      <c r="R34" s="222"/>
    </row>
    <row r="35" spans="1:18" ht="13.5" customHeight="1">
      <c r="A35" s="1080"/>
      <c r="B35" s="1118"/>
      <c r="C35" s="128" t="s">
        <v>1450</v>
      </c>
      <c r="D35" s="159" t="str">
        <f>'1996'!I119</f>
        <v>Miroslaw</v>
      </c>
      <c r="E35" s="160" t="str">
        <f>'1996'!J119</f>
        <v>Kawulok</v>
      </c>
      <c r="F35" s="149" t="str">
        <f>'1996'!K119</f>
        <v>Istebna</v>
      </c>
      <c r="G35" s="291">
        <f>'1996'!L119</f>
        <v>8.1481481481481474E-3</v>
      </c>
      <c r="H35" s="159" t="str">
        <f>'1996'!I120</f>
        <v>Ryszard</v>
      </c>
      <c r="I35" s="160" t="str">
        <f>'1996'!J120</f>
        <v>Lacek</v>
      </c>
      <c r="J35" s="149" t="str">
        <f>'1996'!K120</f>
        <v>Istebna</v>
      </c>
      <c r="K35" s="302">
        <f>'1996'!L120</f>
        <v>8.3217592592592596E-3</v>
      </c>
      <c r="L35" s="159" t="str">
        <f>'1996'!I121</f>
        <v>Marek</v>
      </c>
      <c r="M35" s="160" t="str">
        <f>'1996'!J121</f>
        <v>Kaczmarczyk</v>
      </c>
      <c r="N35" s="149" t="str">
        <f>'1996'!K121</f>
        <v>Istebna</v>
      </c>
      <c r="O35" s="296">
        <f>'1996'!L121</f>
        <v>8.518518518518519E-3</v>
      </c>
      <c r="P35" s="219"/>
      <c r="Q35" s="136"/>
      <c r="R35" s="222"/>
    </row>
    <row r="36" spans="1:18" ht="13.5" customHeight="1">
      <c r="A36" s="1080"/>
      <c r="B36" s="1109" t="s">
        <v>782</v>
      </c>
      <c r="C36" s="127" t="s">
        <v>1456</v>
      </c>
      <c r="D36" s="151" t="str">
        <f>'1996'!C144</f>
        <v>Pavlína</v>
      </c>
      <c r="E36" s="152" t="str">
        <f>'1996'!D144</f>
        <v>Kantorová</v>
      </c>
      <c r="F36" s="148" t="str">
        <f>'1996'!E144</f>
        <v>Ostrava</v>
      </c>
      <c r="G36" s="290">
        <f>'1996'!F144</f>
        <v>1.0138888888888888E-2</v>
      </c>
      <c r="H36" s="151" t="str">
        <f>'1996'!C145</f>
        <v>Monika</v>
      </c>
      <c r="I36" s="152" t="str">
        <f>'1996'!D145</f>
        <v>Janoščová</v>
      </c>
      <c r="J36" s="148" t="str">
        <f>'1996'!E145</f>
        <v>Frýdlant</v>
      </c>
      <c r="K36" s="301">
        <f>'1996'!F145</f>
        <v>1.1030092592592591E-2</v>
      </c>
      <c r="L36" s="151"/>
      <c r="M36" s="152"/>
      <c r="N36" s="148"/>
      <c r="O36" s="295"/>
      <c r="P36" s="218"/>
      <c r="Q36" s="137"/>
      <c r="R36" s="222"/>
    </row>
    <row r="37" spans="1:18" ht="13.5" customHeight="1">
      <c r="A37" s="1080"/>
      <c r="B37" s="1110"/>
      <c r="C37" s="128" t="s">
        <v>1455</v>
      </c>
      <c r="D37" s="159" t="str">
        <f>'1996'!I144</f>
        <v>Tomáš</v>
      </c>
      <c r="E37" s="160" t="str">
        <f>'1996'!J144</f>
        <v>Ernst</v>
      </c>
      <c r="F37" s="149" t="str">
        <f>'1996'!K144</f>
        <v>Třinec</v>
      </c>
      <c r="G37" s="291">
        <f>'1996'!L144</f>
        <v>1.9317129629629629E-2</v>
      </c>
      <c r="H37" s="159" t="str">
        <f>'1996'!I145</f>
        <v>Roman</v>
      </c>
      <c r="I37" s="160" t="str">
        <f>'1996'!J145</f>
        <v>Slowioczek</v>
      </c>
      <c r="J37" s="149" t="str">
        <f>'1996'!K145</f>
        <v>Jablunkov</v>
      </c>
      <c r="K37" s="302">
        <f>'1996'!L145</f>
        <v>1.9322916666666665E-2</v>
      </c>
      <c r="L37" s="159" t="str">
        <f>'1996'!I146</f>
        <v>Bronislav</v>
      </c>
      <c r="M37" s="160" t="str">
        <f>'1996'!J146</f>
        <v>Walek</v>
      </c>
      <c r="N37" s="149" t="str">
        <f>'1996'!K146</f>
        <v>Hrádek</v>
      </c>
      <c r="O37" s="296">
        <f>'1996'!L146</f>
        <v>1.9722222222222221E-2</v>
      </c>
      <c r="P37" s="219"/>
      <c r="Q37" s="136"/>
      <c r="R37" s="222"/>
    </row>
    <row r="38" spans="1:18" ht="13.5" customHeight="1">
      <c r="A38" s="1080"/>
      <c r="B38" s="1111" t="s">
        <v>1453</v>
      </c>
      <c r="C38" s="127" t="s">
        <v>1456</v>
      </c>
      <c r="D38" s="151"/>
      <c r="E38" s="152"/>
      <c r="F38" s="148"/>
      <c r="G38" s="290"/>
      <c r="H38" s="151"/>
      <c r="I38" s="152"/>
      <c r="J38" s="148"/>
      <c r="K38" s="301"/>
      <c r="L38" s="151"/>
      <c r="M38" s="152"/>
      <c r="N38" s="148"/>
      <c r="O38" s="295"/>
      <c r="P38" s="218"/>
      <c r="Q38" s="137"/>
      <c r="R38" s="222"/>
    </row>
    <row r="39" spans="1:18" ht="13.5" customHeight="1">
      <c r="A39" s="1080"/>
      <c r="B39" s="1112"/>
      <c r="C39" s="128" t="s">
        <v>1455</v>
      </c>
      <c r="D39" s="159" t="str">
        <f>'1996'!C169</f>
        <v>Petr</v>
      </c>
      <c r="E39" s="160" t="str">
        <f>'1996'!D169</f>
        <v>Tvrzník</v>
      </c>
      <c r="F39" s="149" t="str">
        <f>'1996'!E169</f>
        <v>Třinec</v>
      </c>
      <c r="G39" s="291">
        <f>'1996'!F169</f>
        <v>2.0254629629629629E-2</v>
      </c>
      <c r="H39" s="159" t="str">
        <f>'1996'!C170</f>
        <v>Josef</v>
      </c>
      <c r="I39" s="160" t="str">
        <f>'1996'!D170</f>
        <v>Janošec</v>
      </c>
      <c r="J39" s="149" t="str">
        <f>'1996'!E170</f>
        <v>Frýdek-Místek</v>
      </c>
      <c r="K39" s="302">
        <f>'1996'!F170</f>
        <v>2.0439814814814817E-2</v>
      </c>
      <c r="L39" s="159" t="str">
        <f>'1996'!C171</f>
        <v>Jan</v>
      </c>
      <c r="M39" s="160" t="str">
        <f>'1996'!D171</f>
        <v>Walek</v>
      </c>
      <c r="N39" s="149" t="str">
        <f>'1996'!E171</f>
        <v>Třinec</v>
      </c>
      <c r="O39" s="296">
        <f>'1996'!F171</f>
        <v>2.4641203703703703E-2</v>
      </c>
      <c r="P39" s="219"/>
      <c r="Q39" s="136"/>
      <c r="R39" s="222"/>
    </row>
    <row r="40" spans="1:18" ht="13.5" customHeight="1">
      <c r="A40" s="1080"/>
      <c r="B40" s="1113" t="s">
        <v>775</v>
      </c>
      <c r="C40" s="127" t="s">
        <v>1456</v>
      </c>
      <c r="D40" s="151"/>
      <c r="E40" s="152"/>
      <c r="F40" s="148"/>
      <c r="G40" s="290"/>
      <c r="H40" s="151"/>
      <c r="I40" s="152"/>
      <c r="J40" s="148"/>
      <c r="K40" s="301"/>
      <c r="L40" s="151"/>
      <c r="M40" s="152"/>
      <c r="N40" s="148"/>
      <c r="O40" s="295"/>
      <c r="P40" s="218"/>
      <c r="Q40" s="137"/>
      <c r="R40" s="222"/>
    </row>
    <row r="41" spans="1:18" ht="13.5" customHeight="1">
      <c r="A41" s="1080"/>
      <c r="B41" s="1114"/>
      <c r="C41" s="128" t="s">
        <v>1455</v>
      </c>
      <c r="D41" s="159" t="str">
        <f>'1996'!I169</f>
        <v>Jan</v>
      </c>
      <c r="E41" s="160" t="str">
        <f>'1996'!J169</f>
        <v>Wawrosz</v>
      </c>
      <c r="F41" s="149" t="str">
        <f>'1996'!K169</f>
        <v>Bystřice</v>
      </c>
      <c r="G41" s="291">
        <f>'1996'!L169</f>
        <v>2.0578703703703703E-2</v>
      </c>
      <c r="H41" s="159" t="str">
        <f>'1996'!I170</f>
        <v>Stanislav</v>
      </c>
      <c r="I41" s="160" t="str">
        <f>'1996'!J170</f>
        <v>Paško</v>
      </c>
      <c r="J41" s="149" t="str">
        <f>'1996'!K170</f>
        <v>Frýdek-Místek</v>
      </c>
      <c r="K41" s="302">
        <f>'1996'!L170</f>
        <v>2.0925925925925928E-2</v>
      </c>
      <c r="L41" s="159" t="str">
        <f>'1996'!I171</f>
        <v>Ervín</v>
      </c>
      <c r="M41" s="160" t="str">
        <f>'1996'!J171</f>
        <v>Podžorný</v>
      </c>
      <c r="N41" s="149" t="str">
        <f>'1996'!K171</f>
        <v>Třinec</v>
      </c>
      <c r="O41" s="296">
        <f>'1996'!L171</f>
        <v>2.1851851851851848E-2</v>
      </c>
      <c r="P41" s="219"/>
      <c r="Q41" s="136"/>
      <c r="R41" s="222"/>
    </row>
    <row r="42" spans="1:18" ht="13.5" customHeight="1">
      <c r="A42" s="1080"/>
      <c r="B42" s="1115" t="s">
        <v>1454</v>
      </c>
      <c r="C42" s="127" t="s">
        <v>1456</v>
      </c>
      <c r="D42" s="151"/>
      <c r="E42" s="152"/>
      <c r="F42" s="148"/>
      <c r="G42" s="290"/>
      <c r="H42" s="151"/>
      <c r="I42" s="152"/>
      <c r="J42" s="148"/>
      <c r="K42" s="301"/>
      <c r="L42" s="151"/>
      <c r="M42" s="152"/>
      <c r="N42" s="148"/>
      <c r="O42" s="295"/>
      <c r="P42" s="218"/>
      <c r="Q42" s="137"/>
      <c r="R42" s="222"/>
    </row>
    <row r="43" spans="1:18" ht="13.5" customHeight="1" thickBot="1">
      <c r="A43" s="1081"/>
      <c r="B43" s="1116"/>
      <c r="C43" s="138" t="s">
        <v>1455</v>
      </c>
      <c r="D43" s="161"/>
      <c r="E43" s="162"/>
      <c r="F43" s="150"/>
      <c r="G43" s="292"/>
      <c r="H43" s="161"/>
      <c r="I43" s="162"/>
      <c r="J43" s="150"/>
      <c r="K43" s="303"/>
      <c r="L43" s="161"/>
      <c r="M43" s="162"/>
      <c r="N43" s="150"/>
      <c r="O43" s="297"/>
      <c r="P43" s="220"/>
      <c r="Q43" s="142"/>
      <c r="R43" s="222"/>
    </row>
    <row r="44" spans="1:18" ht="13.5" customHeight="1">
      <c r="A44" s="1079">
        <v>1997</v>
      </c>
      <c r="B44" s="1119" t="s">
        <v>909</v>
      </c>
      <c r="C44" s="131" t="s">
        <v>1449</v>
      </c>
      <c r="D44" s="145"/>
      <c r="E44" s="143"/>
      <c r="F44" s="132"/>
      <c r="G44" s="288"/>
      <c r="H44" s="145"/>
      <c r="I44" s="143"/>
      <c r="J44" s="132"/>
      <c r="K44" s="288"/>
      <c r="L44" s="145"/>
      <c r="M44" s="143"/>
      <c r="N44" s="132"/>
      <c r="O44" s="293"/>
      <c r="P44" s="216"/>
      <c r="Q44" s="135"/>
      <c r="R44" s="222"/>
    </row>
    <row r="45" spans="1:18" ht="13.5" customHeight="1">
      <c r="A45" s="1080"/>
      <c r="B45" s="1120"/>
      <c r="C45" s="128" t="s">
        <v>1450</v>
      </c>
      <c r="D45" s="146"/>
      <c r="E45" s="144"/>
      <c r="F45" s="130"/>
      <c r="G45" s="291"/>
      <c r="H45" s="146"/>
      <c r="I45" s="144"/>
      <c r="J45" s="130"/>
      <c r="K45" s="291"/>
      <c r="L45" s="146"/>
      <c r="M45" s="144"/>
      <c r="N45" s="130"/>
      <c r="O45" s="298"/>
      <c r="P45" s="219"/>
      <c r="Q45" s="136"/>
      <c r="R45" s="222"/>
    </row>
    <row r="46" spans="1:18" ht="13.5" customHeight="1">
      <c r="A46" s="1080"/>
      <c r="B46" s="1121" t="s">
        <v>1452</v>
      </c>
      <c r="C46" s="127" t="s">
        <v>1449</v>
      </c>
      <c r="D46" s="151" t="str">
        <f>'1997'!C17</f>
        <v>Iveta</v>
      </c>
      <c r="E46" s="187" t="str">
        <f>'1997'!D17</f>
        <v>Wojtasová</v>
      </c>
      <c r="F46" s="129" t="str">
        <f>'1997'!E17</f>
        <v>Bystřice</v>
      </c>
      <c r="G46" s="290">
        <f>'1997'!F17</f>
        <v>1.0324074074074074E-3</v>
      </c>
      <c r="H46" s="151" t="str">
        <f>'1997'!C18</f>
        <v>Monika</v>
      </c>
      <c r="I46" s="187" t="str">
        <f>'1997'!D18</f>
        <v>Teofilová</v>
      </c>
      <c r="J46" s="129" t="str">
        <f>'1997'!E18</f>
        <v>Mosty u Jabl.</v>
      </c>
      <c r="K46" s="290">
        <f>'1997'!F18</f>
        <v>1.0590277777777777E-3</v>
      </c>
      <c r="L46" s="151" t="str">
        <f>'1997'!C19</f>
        <v>Klára</v>
      </c>
      <c r="M46" s="187" t="str">
        <f>'1997'!D19</f>
        <v>Dordová</v>
      </c>
      <c r="N46" s="129" t="str">
        <f>'1997'!E19</f>
        <v>Hrádek</v>
      </c>
      <c r="O46" s="299">
        <f>'1997'!F19</f>
        <v>1.0937500000000001E-3</v>
      </c>
      <c r="P46" s="218"/>
      <c r="Q46" s="137"/>
      <c r="R46" s="222"/>
    </row>
    <row r="47" spans="1:18" ht="13.5" customHeight="1">
      <c r="A47" s="1080"/>
      <c r="B47" s="1122"/>
      <c r="C47" s="128" t="s">
        <v>1450</v>
      </c>
      <c r="D47" s="159" t="str">
        <f>'1997'!I17</f>
        <v>Michal</v>
      </c>
      <c r="E47" s="185" t="str">
        <f>'1997'!J17</f>
        <v>Czudek</v>
      </c>
      <c r="F47" s="130" t="str">
        <f>'1997'!K17</f>
        <v>Mosty u Jabl.</v>
      </c>
      <c r="G47" s="291">
        <f>'1997'!L17</f>
        <v>9.745370370370371E-4</v>
      </c>
      <c r="H47" s="159" t="str">
        <f>'1997'!I18</f>
        <v>Marek</v>
      </c>
      <c r="I47" s="185" t="str">
        <f>'1997'!J18</f>
        <v>Tacina</v>
      </c>
      <c r="J47" s="130" t="str">
        <f>'1997'!K18</f>
        <v>Návsí</v>
      </c>
      <c r="K47" s="291">
        <f>'1997'!L18</f>
        <v>1.0023148148148148E-3</v>
      </c>
      <c r="L47" s="159" t="str">
        <f>'1997'!I19</f>
        <v>Jakub</v>
      </c>
      <c r="M47" s="185" t="str">
        <f>'1997'!J19</f>
        <v>Martynek</v>
      </c>
      <c r="N47" s="130" t="str">
        <f>'1997'!K19</f>
        <v>Mosty u Jabl.</v>
      </c>
      <c r="O47" s="298">
        <f>'1997'!L19</f>
        <v>1.0069444444444444E-3</v>
      </c>
      <c r="P47" s="219"/>
      <c r="Q47" s="136"/>
      <c r="R47" s="222"/>
    </row>
    <row r="48" spans="1:18" ht="13.5" customHeight="1">
      <c r="A48" s="1080"/>
      <c r="B48" s="1123" t="s">
        <v>778</v>
      </c>
      <c r="C48" s="127" t="s">
        <v>1449</v>
      </c>
      <c r="D48" s="151" t="str">
        <f>'1997'!C42</f>
        <v>Dorota</v>
      </c>
      <c r="E48" s="187" t="str">
        <f>'1997'!D42</f>
        <v>Martynková</v>
      </c>
      <c r="F48" s="129" t="str">
        <f>'1997'!E42</f>
        <v>Mosty u Jabl.</v>
      </c>
      <c r="G48" s="290">
        <f>'1997'!F42</f>
        <v>9.0740740740740745E-4</v>
      </c>
      <c r="H48" s="151" t="str">
        <f>'1997'!C43</f>
        <v>Adéla</v>
      </c>
      <c r="I48" s="187" t="str">
        <f>'1997'!D43</f>
        <v>Kantorová</v>
      </c>
      <c r="J48" s="129" t="str">
        <f>'1997'!E43</f>
        <v>Hrádek</v>
      </c>
      <c r="K48" s="290">
        <f>'1997'!F43</f>
        <v>9.2939814814814827E-4</v>
      </c>
      <c r="L48" s="151" t="str">
        <f>'1997'!C44</f>
        <v>Eva</v>
      </c>
      <c r="M48" s="187" t="str">
        <f>'1997'!D44</f>
        <v>Hofierková</v>
      </c>
      <c r="N48" s="129" t="str">
        <f>'1997'!E44</f>
        <v>Hrádek</v>
      </c>
      <c r="O48" s="299">
        <f>'1997'!F44</f>
        <v>9.3865740740740726E-4</v>
      </c>
      <c r="P48" s="218"/>
      <c r="Q48" s="137"/>
      <c r="R48" s="222"/>
    </row>
    <row r="49" spans="1:18" ht="13.5" customHeight="1">
      <c r="A49" s="1080"/>
      <c r="B49" s="1124"/>
      <c r="C49" s="128" t="s">
        <v>1450</v>
      </c>
      <c r="D49" s="159" t="str">
        <f>'1997'!I42</f>
        <v>Rostislav</v>
      </c>
      <c r="E49" s="185" t="str">
        <f>'1997'!J42</f>
        <v>Jiřičný</v>
      </c>
      <c r="F49" s="130" t="str">
        <f>'1997'!K42</f>
        <v>Bruntál</v>
      </c>
      <c r="G49" s="291">
        <f>'1997'!L42</f>
        <v>1.9074074074074074E-3</v>
      </c>
      <c r="H49" s="159" t="str">
        <f>'1997'!I43</f>
        <v>Ondřej</v>
      </c>
      <c r="I49" s="185" t="str">
        <f>'1997'!J43</f>
        <v>Raszka</v>
      </c>
      <c r="J49" s="130" t="str">
        <f>'1997'!K43</f>
        <v>Bystřice</v>
      </c>
      <c r="K49" s="291">
        <f>'1997'!L43</f>
        <v>1.9583333333333336E-3</v>
      </c>
      <c r="L49" s="159" t="str">
        <f>'1997'!I44</f>
        <v>Tomáš</v>
      </c>
      <c r="M49" s="185" t="str">
        <f>'1997'!J44</f>
        <v>Urban</v>
      </c>
      <c r="N49" s="130" t="str">
        <f>'1997'!K44</f>
        <v>Bruntál</v>
      </c>
      <c r="O49" s="298">
        <f>'1997'!L44</f>
        <v>1.9699074074074076E-3</v>
      </c>
      <c r="P49" s="219"/>
      <c r="Q49" s="136"/>
      <c r="R49" s="222"/>
    </row>
    <row r="50" spans="1:18" ht="13.5" customHeight="1">
      <c r="A50" s="1080"/>
      <c r="B50" s="1125" t="s">
        <v>779</v>
      </c>
      <c r="C50" s="127" t="s">
        <v>1449</v>
      </c>
      <c r="D50" s="151" t="str">
        <f>'1997'!C67</f>
        <v>Zuzana</v>
      </c>
      <c r="E50" s="187" t="str">
        <f>'1997'!D67</f>
        <v>Turková</v>
      </c>
      <c r="F50" s="129" t="str">
        <f>'1997'!E67</f>
        <v>Mosty u Jabl.</v>
      </c>
      <c r="G50" s="290">
        <f>'1997'!F67</f>
        <v>1.7858796296296297E-3</v>
      </c>
      <c r="H50" s="151" t="str">
        <f>'1997'!C68</f>
        <v>Barbara</v>
      </c>
      <c r="I50" s="187" t="str">
        <f>'1997'!D68</f>
        <v>Pilchová</v>
      </c>
      <c r="J50" s="129" t="str">
        <f>'1997'!E68</f>
        <v>Hrádek</v>
      </c>
      <c r="K50" s="290">
        <f>'1997'!F68</f>
        <v>1.7986111111111111E-3</v>
      </c>
      <c r="L50" s="151" t="str">
        <f>'1997'!C69</f>
        <v>Kateřina</v>
      </c>
      <c r="M50" s="187" t="str">
        <f>'1997'!D69</f>
        <v>Kluzová</v>
      </c>
      <c r="N50" s="129" t="str">
        <f>'1997'!E69</f>
        <v>Jablunkov</v>
      </c>
      <c r="O50" s="299">
        <f>'1997'!F69</f>
        <v>1.8101851851851849E-3</v>
      </c>
      <c r="P50" s="218"/>
      <c r="Q50" s="137"/>
      <c r="R50" s="222"/>
    </row>
    <row r="51" spans="1:18" ht="13.5" customHeight="1">
      <c r="A51" s="1080"/>
      <c r="B51" s="1126"/>
      <c r="C51" s="128" t="s">
        <v>1450</v>
      </c>
      <c r="D51" s="159" t="str">
        <f>'1997'!I67</f>
        <v>Tomáš</v>
      </c>
      <c r="E51" s="185" t="str">
        <f>'1997'!J67</f>
        <v>Martinák</v>
      </c>
      <c r="F51" s="130" t="str">
        <f>'1997'!K67</f>
        <v>Frýdek-Místek</v>
      </c>
      <c r="G51" s="291">
        <f>'1997'!L67</f>
        <v>2.2511574074074074E-3</v>
      </c>
      <c r="H51" s="159" t="str">
        <f>'1997'!I68</f>
        <v>Lukáš</v>
      </c>
      <c r="I51" s="185" t="str">
        <f>'1997'!J68</f>
        <v>Slowioczek</v>
      </c>
      <c r="J51" s="130" t="str">
        <f>'1997'!K68</f>
        <v>Jablunkov</v>
      </c>
      <c r="K51" s="291">
        <f>'1997'!L68</f>
        <v>2.2523148148148146E-3</v>
      </c>
      <c r="L51" s="159" t="str">
        <f>'1997'!I69</f>
        <v>Daniel</v>
      </c>
      <c r="M51" s="185" t="str">
        <f>'1997'!J69</f>
        <v>Byrtus</v>
      </c>
      <c r="N51" s="130" t="str">
        <f>'1997'!K69</f>
        <v>Bystřice</v>
      </c>
      <c r="O51" s="298">
        <f>'1997'!L69</f>
        <v>2.255787037037037E-3</v>
      </c>
      <c r="P51" s="219"/>
      <c r="Q51" s="136"/>
      <c r="R51" s="222"/>
    </row>
    <row r="52" spans="1:18" ht="13.5" customHeight="1">
      <c r="A52" s="1080"/>
      <c r="B52" s="1127" t="s">
        <v>780</v>
      </c>
      <c r="C52" s="127" t="s">
        <v>1449</v>
      </c>
      <c r="D52" s="151" t="str">
        <f>'1997'!C97</f>
        <v>Michaela</v>
      </c>
      <c r="E52" s="187" t="str">
        <f>'1997'!D97</f>
        <v>Przyczková</v>
      </c>
      <c r="F52" s="129" t="str">
        <f>'1997'!E97</f>
        <v>Hrádek</v>
      </c>
      <c r="G52" s="290">
        <f>'1997'!F97</f>
        <v>2.2152777777777778E-3</v>
      </c>
      <c r="H52" s="151" t="str">
        <f>'1997'!C98</f>
        <v>Veronika</v>
      </c>
      <c r="I52" s="187" t="str">
        <f>'1997'!D98</f>
        <v>Pifková</v>
      </c>
      <c r="J52" s="129" t="str">
        <f>'1997'!E98</f>
        <v>Bruntál</v>
      </c>
      <c r="K52" s="290">
        <f>'1997'!F98</f>
        <v>2.2303240740740738E-3</v>
      </c>
      <c r="L52" s="151" t="str">
        <f>'1997'!C99</f>
        <v>Magdalena</v>
      </c>
      <c r="M52" s="187" t="str">
        <f>'1997'!D99</f>
        <v>Kreželok</v>
      </c>
      <c r="N52" s="129" t="str">
        <f>'1997'!E99</f>
        <v>Istebna</v>
      </c>
      <c r="O52" s="299">
        <f>'1997'!F99</f>
        <v>2.3321759259259259E-3</v>
      </c>
      <c r="P52" s="218"/>
      <c r="Q52" s="137"/>
      <c r="R52" s="222"/>
    </row>
    <row r="53" spans="1:18" ht="13.5" customHeight="1">
      <c r="A53" s="1080"/>
      <c r="B53" s="1128"/>
      <c r="C53" s="128" t="s">
        <v>1450</v>
      </c>
      <c r="D53" s="159" t="str">
        <f>'1997'!I97</f>
        <v>Martin</v>
      </c>
      <c r="E53" s="185" t="str">
        <f>'1997'!J97</f>
        <v>Baliar</v>
      </c>
      <c r="F53" s="130" t="str">
        <f>'1997'!K97</f>
        <v>Mosty u Jabl.</v>
      </c>
      <c r="G53" s="291">
        <f>'1997'!L97</f>
        <v>3.181712962962963E-3</v>
      </c>
      <c r="H53" s="159" t="str">
        <f>'1997'!I98</f>
        <v>Aleš</v>
      </c>
      <c r="I53" s="185" t="str">
        <f>'1997'!J98</f>
        <v>Turek</v>
      </c>
      <c r="J53" s="130" t="str">
        <f>'1997'!K98</f>
        <v>Mosty u Jabl.</v>
      </c>
      <c r="K53" s="291">
        <f>'1997'!L98</f>
        <v>3.2916666666666667E-3</v>
      </c>
      <c r="L53" s="159" t="str">
        <f>'1997'!I99</f>
        <v>Tomáš</v>
      </c>
      <c r="M53" s="185" t="str">
        <f>'1997'!J99</f>
        <v>Kufa</v>
      </c>
      <c r="N53" s="130" t="str">
        <f>'1997'!K99</f>
        <v>Jablunkov</v>
      </c>
      <c r="O53" s="298">
        <f>'1997'!L99</f>
        <v>3.3333333333333335E-3</v>
      </c>
      <c r="P53" s="219"/>
      <c r="Q53" s="136"/>
      <c r="R53" s="222"/>
    </row>
    <row r="54" spans="1:18" ht="13.5" customHeight="1">
      <c r="A54" s="1080"/>
      <c r="B54" s="1117" t="s">
        <v>781</v>
      </c>
      <c r="C54" s="127" t="s">
        <v>1449</v>
      </c>
      <c r="D54" s="151" t="str">
        <f>'1997'!C124</f>
        <v>Miluše</v>
      </c>
      <c r="E54" s="187" t="str">
        <f>'1997'!D124</f>
        <v>Hebláková</v>
      </c>
      <c r="F54" s="129" t="str">
        <f>'1997'!E124</f>
        <v>Bruntál</v>
      </c>
      <c r="G54" s="290">
        <f>'1997'!F124</f>
        <v>1.0694444444444444E-2</v>
      </c>
      <c r="H54" s="151" t="str">
        <f>'1997'!C125</f>
        <v>Petra</v>
      </c>
      <c r="I54" s="187" t="str">
        <f>'1997'!D125</f>
        <v>Jadrníčková</v>
      </c>
      <c r="J54" s="129" t="str">
        <f>'1997'!E125</f>
        <v>Ostrava</v>
      </c>
      <c r="K54" s="290">
        <f>'1997'!F125</f>
        <v>1.2534722222222223E-2</v>
      </c>
      <c r="L54" s="151"/>
      <c r="M54" s="187"/>
      <c r="N54" s="129"/>
      <c r="O54" s="299"/>
      <c r="P54" s="218"/>
      <c r="Q54" s="137"/>
      <c r="R54" s="222"/>
    </row>
    <row r="55" spans="1:18" ht="13.5" customHeight="1">
      <c r="A55" s="1080"/>
      <c r="B55" s="1118"/>
      <c r="C55" s="128" t="s">
        <v>1450</v>
      </c>
      <c r="D55" s="159" t="str">
        <f>'1997'!I124</f>
        <v>Lukáš</v>
      </c>
      <c r="E55" s="185" t="str">
        <f>'1997'!J124</f>
        <v>Krpec</v>
      </c>
      <c r="F55" s="130" t="str">
        <f>'1997'!K124</f>
        <v>Kozlovice</v>
      </c>
      <c r="G55" s="291">
        <f>'1997'!L124</f>
        <v>9.6643518518518511E-3</v>
      </c>
      <c r="H55" s="159" t="str">
        <f>'1997'!I125</f>
        <v>Martin</v>
      </c>
      <c r="I55" s="185" t="str">
        <f>'1997'!J125</f>
        <v>Rábl</v>
      </c>
      <c r="J55" s="130" t="str">
        <f>'1997'!K125</f>
        <v>Ostrava</v>
      </c>
      <c r="K55" s="291">
        <f>'1997'!L125</f>
        <v>9.7361111111111103E-3</v>
      </c>
      <c r="L55" s="159" t="str">
        <f>'1997'!I126</f>
        <v>Jiří</v>
      </c>
      <c r="M55" s="185" t="str">
        <f>'1997'!J126</f>
        <v>Chasák</v>
      </c>
      <c r="N55" s="130" t="str">
        <f>'1997'!K126</f>
        <v>Ostrava</v>
      </c>
      <c r="O55" s="298">
        <f>'1997'!L126</f>
        <v>9.8101851851851857E-3</v>
      </c>
      <c r="P55" s="219"/>
      <c r="Q55" s="136"/>
      <c r="R55" s="222"/>
    </row>
    <row r="56" spans="1:18" ht="13.5" customHeight="1">
      <c r="A56" s="1080"/>
      <c r="B56" s="1109" t="s">
        <v>782</v>
      </c>
      <c r="C56" s="127" t="s">
        <v>1456</v>
      </c>
      <c r="D56" s="151" t="str">
        <f>'1997'!C149</f>
        <v>Vladislava</v>
      </c>
      <c r="E56" s="187" t="str">
        <f>'1997'!D149</f>
        <v>Jalůvková</v>
      </c>
      <c r="F56" s="129" t="str">
        <f>'1997'!E149</f>
        <v>Ostrava</v>
      </c>
      <c r="G56" s="290">
        <f>'1997'!F149</f>
        <v>1.2815972222222222E-2</v>
      </c>
      <c r="H56" s="151"/>
      <c r="I56" s="187"/>
      <c r="J56" s="129"/>
      <c r="K56" s="290"/>
      <c r="L56" s="151"/>
      <c r="M56" s="187"/>
      <c r="N56" s="129"/>
      <c r="O56" s="299"/>
      <c r="P56" s="218"/>
      <c r="Q56" s="137"/>
      <c r="R56" s="222"/>
    </row>
    <row r="57" spans="1:18" ht="13.5" customHeight="1">
      <c r="A57" s="1080"/>
      <c r="B57" s="1110"/>
      <c r="C57" s="128" t="s">
        <v>1455</v>
      </c>
      <c r="D57" s="159" t="str">
        <f>'1997'!I149</f>
        <v>Martin</v>
      </c>
      <c r="E57" s="185" t="str">
        <f>'1997'!J149</f>
        <v>Biolek</v>
      </c>
      <c r="F57" s="130" t="str">
        <f>'1997'!K149</f>
        <v>Vratimov</v>
      </c>
      <c r="G57" s="291">
        <f>'1997'!L149</f>
        <v>1.8655092592592595E-2</v>
      </c>
      <c r="H57" s="159" t="str">
        <f>'1997'!I150</f>
        <v>Daniel</v>
      </c>
      <c r="I57" s="185" t="str">
        <f>'1997'!J150</f>
        <v>Tománek</v>
      </c>
      <c r="J57" s="130" t="str">
        <f>'1997'!K150</f>
        <v>Ostrava</v>
      </c>
      <c r="K57" s="291">
        <f>'1997'!L150</f>
        <v>1.9019675925925926E-2</v>
      </c>
      <c r="L57" s="159" t="str">
        <f>'1997'!I151</f>
        <v>Zdeněk</v>
      </c>
      <c r="M57" s="185" t="str">
        <f>'1997'!J151</f>
        <v>Velička</v>
      </c>
      <c r="N57" s="130" t="str">
        <f>'1997'!K151</f>
        <v>Rožnov p. R.</v>
      </c>
      <c r="O57" s="298">
        <f>'1997'!L151</f>
        <v>1.9251157407407408E-2</v>
      </c>
      <c r="P57" s="219"/>
      <c r="Q57" s="136"/>
      <c r="R57" s="222"/>
    </row>
    <row r="58" spans="1:18" ht="13.5" customHeight="1">
      <c r="A58" s="1080"/>
      <c r="B58" s="1111" t="s">
        <v>1453</v>
      </c>
      <c r="C58" s="127" t="s">
        <v>1456</v>
      </c>
      <c r="D58" s="183"/>
      <c r="E58" s="184"/>
      <c r="F58" s="129"/>
      <c r="G58" s="290"/>
      <c r="H58" s="183"/>
      <c r="I58" s="184"/>
      <c r="J58" s="129"/>
      <c r="K58" s="290"/>
      <c r="L58" s="183"/>
      <c r="M58" s="184"/>
      <c r="N58" s="129"/>
      <c r="O58" s="299"/>
      <c r="P58" s="218"/>
      <c r="Q58" s="137"/>
      <c r="R58" s="222"/>
    </row>
    <row r="59" spans="1:18" ht="13.5" customHeight="1">
      <c r="A59" s="1080"/>
      <c r="B59" s="1112"/>
      <c r="C59" s="128" t="s">
        <v>1455</v>
      </c>
      <c r="D59" s="159" t="str">
        <f>'1997'!C174</f>
        <v>Dušan</v>
      </c>
      <c r="E59" s="185" t="str">
        <f>'1997'!D174</f>
        <v>Krajíček</v>
      </c>
      <c r="F59" s="130" t="str">
        <f>'1997'!E174</f>
        <v>Karviná</v>
      </c>
      <c r="G59" s="291">
        <f>'1997'!F174</f>
        <v>2.0606481481481479E-2</v>
      </c>
      <c r="H59" s="159" t="str">
        <f>'1997'!C175</f>
        <v>Petr</v>
      </c>
      <c r="I59" s="185" t="str">
        <f>'1997'!D175</f>
        <v>Jadrníček</v>
      </c>
      <c r="J59" s="130" t="str">
        <f>'1997'!E175</f>
        <v>Ostrava</v>
      </c>
      <c r="K59" s="291">
        <f>'1997'!F175</f>
        <v>2.1351851851851854E-2</v>
      </c>
      <c r="L59" s="159" t="str">
        <f>'1997'!C176</f>
        <v>Michal</v>
      </c>
      <c r="M59" s="185" t="str">
        <f>'1997'!D176</f>
        <v>Bouček</v>
      </c>
      <c r="N59" s="130" t="str">
        <f>'1997'!E176</f>
        <v>Frýdek-Místek</v>
      </c>
      <c r="O59" s="298">
        <f>'1997'!F176</f>
        <v>2.1472222222222222E-2</v>
      </c>
      <c r="P59" s="219"/>
      <c r="Q59" s="136"/>
      <c r="R59" s="222"/>
    </row>
    <row r="60" spans="1:18" ht="13.5" customHeight="1">
      <c r="A60" s="1080"/>
      <c r="B60" s="1113" t="s">
        <v>775</v>
      </c>
      <c r="C60" s="127" t="s">
        <v>1456</v>
      </c>
      <c r="D60" s="183"/>
      <c r="E60" s="184"/>
      <c r="F60" s="129"/>
      <c r="G60" s="290"/>
      <c r="H60" s="183"/>
      <c r="I60" s="184"/>
      <c r="J60" s="129"/>
      <c r="K60" s="290"/>
      <c r="L60" s="183"/>
      <c r="M60" s="184"/>
      <c r="N60" s="129"/>
      <c r="O60" s="299"/>
      <c r="P60" s="218"/>
      <c r="Q60" s="137"/>
      <c r="R60" s="222"/>
    </row>
    <row r="61" spans="1:18" ht="13.5" customHeight="1">
      <c r="A61" s="1080"/>
      <c r="B61" s="1114"/>
      <c r="C61" s="128" t="s">
        <v>1455</v>
      </c>
      <c r="D61" s="159" t="str">
        <f>'1997'!I174</f>
        <v>František</v>
      </c>
      <c r="E61" s="185" t="str">
        <f>'1997'!J174</f>
        <v>Holec</v>
      </c>
      <c r="F61" s="130" t="str">
        <f>'1997'!K174</f>
        <v>Frýdek-Místek</v>
      </c>
      <c r="G61" s="291">
        <f>'1997'!L174</f>
        <v>2.1640046296296293E-2</v>
      </c>
      <c r="H61" s="159" t="str">
        <f>'1997'!I175</f>
        <v>Ervín</v>
      </c>
      <c r="I61" s="185" t="str">
        <f>'1997'!J175</f>
        <v>Podžorný</v>
      </c>
      <c r="J61" s="130" t="str">
        <f>'1997'!K175</f>
        <v>Třinec</v>
      </c>
      <c r="K61" s="291">
        <f>'1997'!L175</f>
        <v>2.2589120370370374E-2</v>
      </c>
      <c r="L61" s="159" t="str">
        <f>'1997'!I176</f>
        <v>Zdeněk</v>
      </c>
      <c r="M61" s="185" t="str">
        <f>'1997'!J176</f>
        <v>Plecháček</v>
      </c>
      <c r="N61" s="130" t="str">
        <f>'1997'!K176</f>
        <v>Frýdek-Místek</v>
      </c>
      <c r="O61" s="298">
        <f>'1997'!L176</f>
        <v>2.3497685185185187E-2</v>
      </c>
      <c r="P61" s="219"/>
      <c r="Q61" s="136"/>
      <c r="R61" s="222"/>
    </row>
    <row r="62" spans="1:18" ht="13.5" customHeight="1">
      <c r="A62" s="1080"/>
      <c r="B62" s="1115" t="s">
        <v>1454</v>
      </c>
      <c r="C62" s="127" t="s">
        <v>1456</v>
      </c>
      <c r="D62" s="183"/>
      <c r="E62" s="184"/>
      <c r="F62" s="129"/>
      <c r="G62" s="290"/>
      <c r="H62" s="183"/>
      <c r="I62" s="184"/>
      <c r="J62" s="129"/>
      <c r="K62" s="290"/>
      <c r="L62" s="183"/>
      <c r="M62" s="184"/>
      <c r="N62" s="129"/>
      <c r="O62" s="299"/>
      <c r="P62" s="218"/>
      <c r="Q62" s="137"/>
      <c r="R62" s="222"/>
    </row>
    <row r="63" spans="1:18" ht="13.5" customHeight="1" thickBot="1">
      <c r="A63" s="1081"/>
      <c r="B63" s="1116"/>
      <c r="C63" s="138" t="s">
        <v>1455</v>
      </c>
      <c r="D63" s="161" t="str">
        <f>'1997'!C199</f>
        <v>Jaroslav</v>
      </c>
      <c r="E63" s="186" t="str">
        <f>'1997'!D199</f>
        <v>Gaman</v>
      </c>
      <c r="F63" s="139" t="str">
        <f>'1997'!E199</f>
        <v>Ostrava</v>
      </c>
      <c r="G63" s="292">
        <f>'1997'!F199</f>
        <v>2.5136574074074075E-2</v>
      </c>
      <c r="H63" s="161" t="str">
        <f>'1997'!C200</f>
        <v>Vladislav</v>
      </c>
      <c r="I63" s="186" t="str">
        <f>'1997'!D200</f>
        <v>Mucha</v>
      </c>
      <c r="J63" s="139" t="str">
        <f>'1997'!E200</f>
        <v>Třinec</v>
      </c>
      <c r="K63" s="292">
        <f>'1997'!F200</f>
        <v>2.5598379629629627E-2</v>
      </c>
      <c r="L63" s="161" t="str">
        <f>'1997'!C201</f>
        <v>Miloslav</v>
      </c>
      <c r="M63" s="186" t="str">
        <f>'1997'!D201</f>
        <v>Šuster</v>
      </c>
      <c r="N63" s="139" t="str">
        <f>'1997'!E201</f>
        <v>Záblatí</v>
      </c>
      <c r="O63" s="300">
        <f>'1997'!F201</f>
        <v>2.8391203703703707E-2</v>
      </c>
      <c r="P63" s="220"/>
      <c r="Q63" s="142"/>
      <c r="R63" s="222"/>
    </row>
    <row r="64" spans="1:18" ht="13.5" customHeight="1">
      <c r="A64" s="1079">
        <v>1998</v>
      </c>
      <c r="B64" s="1119" t="s">
        <v>909</v>
      </c>
      <c r="C64" s="131" t="s">
        <v>1449</v>
      </c>
      <c r="D64" s="155" t="str">
        <f>'1998'!C17</f>
        <v>Dominika</v>
      </c>
      <c r="E64" s="154" t="str">
        <f>'1998'!D17</f>
        <v>Horniaková</v>
      </c>
      <c r="F64" s="132" t="str">
        <f>'1998'!E17</f>
        <v>Třinec</v>
      </c>
      <c r="G64" s="288">
        <f>'1998'!F17</f>
        <v>5.1736111111111112E-4</v>
      </c>
      <c r="H64" s="155" t="str">
        <f>'1998'!C18</f>
        <v>Natalia</v>
      </c>
      <c r="I64" s="154" t="str">
        <f>'1998'!D18</f>
        <v>Tacinová</v>
      </c>
      <c r="J64" s="132" t="str">
        <f>'1998'!E18</f>
        <v>Návsí</v>
      </c>
      <c r="K64" s="288">
        <f>'1998'!F18</f>
        <v>5.8912037037037038E-4</v>
      </c>
      <c r="L64" s="155"/>
      <c r="M64" s="154"/>
      <c r="N64" s="132"/>
      <c r="O64" s="293"/>
      <c r="P64" s="216"/>
      <c r="Q64" s="135"/>
      <c r="R64" s="222"/>
    </row>
    <row r="65" spans="1:18" ht="13.5" customHeight="1">
      <c r="A65" s="1080"/>
      <c r="B65" s="1120"/>
      <c r="C65" s="128" t="s">
        <v>1450</v>
      </c>
      <c r="D65" s="159" t="str">
        <f>'1998'!I17</f>
        <v>Libor</v>
      </c>
      <c r="E65" s="185" t="str">
        <f>'1998'!J17</f>
        <v>Kubienka</v>
      </c>
      <c r="F65" s="130" t="str">
        <f>'1998'!K17</f>
        <v>Třinec</v>
      </c>
      <c r="G65" s="291">
        <f>'1998'!L17</f>
        <v>4.7685185185185195E-4</v>
      </c>
      <c r="H65" s="159" t="str">
        <f>'1998'!I18</f>
        <v>Roman</v>
      </c>
      <c r="I65" s="185" t="str">
        <f>'1998'!J18</f>
        <v>Sztefek</v>
      </c>
      <c r="J65" s="130" t="str">
        <f>'1998'!K18</f>
        <v>Návsí</v>
      </c>
      <c r="K65" s="291">
        <f>'1998'!L18</f>
        <v>4.9305555555555561E-4</v>
      </c>
      <c r="L65" s="159" t="str">
        <f>'1998'!I19</f>
        <v>David</v>
      </c>
      <c r="M65" s="185" t="str">
        <f>'1998'!J19</f>
        <v>Hawliczek</v>
      </c>
      <c r="N65" s="130" t="str">
        <f>'1998'!K19</f>
        <v>Hrádek</v>
      </c>
      <c r="O65" s="298">
        <f>'1998'!L19</f>
        <v>5.3240740740740744E-4</v>
      </c>
      <c r="P65" s="219"/>
      <c r="Q65" s="136"/>
      <c r="R65" s="222"/>
    </row>
    <row r="66" spans="1:18" ht="13.5" customHeight="1">
      <c r="A66" s="1080"/>
      <c r="B66" s="1121" t="s">
        <v>1452</v>
      </c>
      <c r="C66" s="127" t="s">
        <v>1449</v>
      </c>
      <c r="D66" s="151" t="str">
        <f>'1998'!C42</f>
        <v>Daria</v>
      </c>
      <c r="E66" s="187" t="str">
        <f>'1998'!D42</f>
        <v>Waszut</v>
      </c>
      <c r="F66" s="129" t="str">
        <f>'1998'!E42</f>
        <v>Istebna</v>
      </c>
      <c r="G66" s="290">
        <f>'1998'!F42</f>
        <v>1.0324074074074074E-3</v>
      </c>
      <c r="H66" s="151" t="str">
        <f>'1998'!C43</f>
        <v>Monika</v>
      </c>
      <c r="I66" s="187" t="str">
        <f>'1998'!D43</f>
        <v>Teofilová</v>
      </c>
      <c r="J66" s="129" t="str">
        <f>'1998'!E43</f>
        <v>Mosty u Jabl.</v>
      </c>
      <c r="K66" s="290">
        <f>'1998'!F43</f>
        <v>1.0555555555555555E-3</v>
      </c>
      <c r="L66" s="151" t="str">
        <f>'1998'!C44</f>
        <v>Radka</v>
      </c>
      <c r="M66" s="187" t="str">
        <f>'1998'!D44</f>
        <v>Koreneková</v>
      </c>
      <c r="N66" s="129" t="str">
        <f>'1998'!E44</f>
        <v>Bruntál</v>
      </c>
      <c r="O66" s="299">
        <f>'1998'!F44</f>
        <v>1.0613425925925927E-3</v>
      </c>
      <c r="P66" s="218"/>
      <c r="Q66" s="137"/>
      <c r="R66" s="222"/>
    </row>
    <row r="67" spans="1:18" ht="13.5" customHeight="1">
      <c r="A67" s="1080"/>
      <c r="B67" s="1122"/>
      <c r="C67" s="128" t="s">
        <v>1450</v>
      </c>
      <c r="D67" s="159" t="str">
        <f>'1998'!I42</f>
        <v>Daniel</v>
      </c>
      <c r="E67" s="185" t="str">
        <f>'1998'!J42</f>
        <v>Mezulianik</v>
      </c>
      <c r="F67" s="130" t="str">
        <f>'1998'!K42</f>
        <v>Bruntál</v>
      </c>
      <c r="G67" s="291">
        <f>'1998'!L42</f>
        <v>1.0046296296296298E-3</v>
      </c>
      <c r="H67" s="159" t="str">
        <f>'1998'!I43</f>
        <v>Lukáš</v>
      </c>
      <c r="I67" s="185" t="str">
        <f>'1998'!J43</f>
        <v>Klimek</v>
      </c>
      <c r="J67" s="130" t="str">
        <f>'1998'!K43</f>
        <v>Krmelín</v>
      </c>
      <c r="K67" s="291">
        <f>'1998'!L43</f>
        <v>1.011574074074074E-3</v>
      </c>
      <c r="L67" s="159" t="str">
        <f>'1998'!I44</f>
        <v>Jakub</v>
      </c>
      <c r="M67" s="185" t="str">
        <f>'1998'!J44</f>
        <v>Martynek</v>
      </c>
      <c r="N67" s="130" t="str">
        <f>'1998'!K44</f>
        <v>Mosty u Jabl.</v>
      </c>
      <c r="O67" s="298">
        <f>'1998'!L44</f>
        <v>1.0138888888888888E-3</v>
      </c>
      <c r="P67" s="219"/>
      <c r="Q67" s="136"/>
      <c r="R67" s="222"/>
    </row>
    <row r="68" spans="1:18" ht="13.5" customHeight="1">
      <c r="A68" s="1080"/>
      <c r="B68" s="1123" t="s">
        <v>778</v>
      </c>
      <c r="C68" s="127" t="s">
        <v>1449</v>
      </c>
      <c r="D68" s="151" t="str">
        <f>'1998'!C71</f>
        <v>Markéta</v>
      </c>
      <c r="E68" s="187" t="str">
        <f>'1998'!D71</f>
        <v>Schubertová</v>
      </c>
      <c r="F68" s="129" t="str">
        <f>'1998'!E71</f>
        <v>Bruntál</v>
      </c>
      <c r="G68" s="290">
        <f>'1998'!F71</f>
        <v>9.0740740740740745E-4</v>
      </c>
      <c r="H68" s="151" t="str">
        <f>'1998'!C72</f>
        <v>Petra</v>
      </c>
      <c r="I68" s="187" t="str">
        <f>'1998'!D72</f>
        <v>Píšová</v>
      </c>
      <c r="J68" s="129" t="str">
        <f>'1998'!E72</f>
        <v>Frýdek-Místek</v>
      </c>
      <c r="K68" s="290">
        <f>'1998'!F72</f>
        <v>9.2939814814814827E-4</v>
      </c>
      <c r="L68" s="151" t="str">
        <f>'1998'!C73</f>
        <v>Adéla</v>
      </c>
      <c r="M68" s="187" t="str">
        <f>'1998'!D73</f>
        <v>Kantorová</v>
      </c>
      <c r="N68" s="129" t="str">
        <f>'1998'!E73</f>
        <v>Hrádek</v>
      </c>
      <c r="O68" s="299">
        <f>'1998'!F73</f>
        <v>9.4791666666666668E-4</v>
      </c>
      <c r="P68" s="218"/>
      <c r="Q68" s="137"/>
      <c r="R68" s="222"/>
    </row>
    <row r="69" spans="1:18" ht="13.5" customHeight="1">
      <c r="A69" s="1080"/>
      <c r="B69" s="1124"/>
      <c r="C69" s="128" t="s">
        <v>1450</v>
      </c>
      <c r="D69" s="159" t="str">
        <f>'1998'!I71</f>
        <v>Martin</v>
      </c>
      <c r="E69" s="185" t="str">
        <f>'1998'!J71</f>
        <v>Kühnel</v>
      </c>
      <c r="F69" s="130" t="str">
        <f>'1998'!K71</f>
        <v>Bruntál</v>
      </c>
      <c r="G69" s="291">
        <f>'1998'!L71</f>
        <v>1.689814814814815E-3</v>
      </c>
      <c r="H69" s="159" t="str">
        <f>'1998'!I72</f>
        <v>Rostislav</v>
      </c>
      <c r="I69" s="185" t="str">
        <f>'1998'!J72</f>
        <v>Jiřičný</v>
      </c>
      <c r="J69" s="130" t="str">
        <f>'1998'!K72</f>
        <v>Bruntál</v>
      </c>
      <c r="K69" s="291">
        <f>'1998'!L72</f>
        <v>1.6932870370370372E-3</v>
      </c>
      <c r="L69" s="159" t="str">
        <f>'1998'!I73</f>
        <v>Michal</v>
      </c>
      <c r="M69" s="185" t="str">
        <f>'1998'!J73</f>
        <v>Sikora</v>
      </c>
      <c r="N69" s="130" t="str">
        <f>'1998'!K73</f>
        <v>Třinec</v>
      </c>
      <c r="O69" s="298">
        <f>'1998'!L73</f>
        <v>1.7268518518518518E-3</v>
      </c>
      <c r="P69" s="219"/>
      <c r="Q69" s="136"/>
      <c r="R69" s="222"/>
    </row>
    <row r="70" spans="1:18" ht="13.5" customHeight="1">
      <c r="A70" s="1080"/>
      <c r="B70" s="1125" t="s">
        <v>779</v>
      </c>
      <c r="C70" s="127" t="s">
        <v>1449</v>
      </c>
      <c r="D70" s="151" t="str">
        <f>'1998'!C101</f>
        <v>Hana</v>
      </c>
      <c r="E70" s="187" t="str">
        <f>'1998'!D101</f>
        <v>Cigánková</v>
      </c>
      <c r="F70" s="129" t="str">
        <f>'1998'!E101</f>
        <v>Frýdek-Místek</v>
      </c>
      <c r="G70" s="290">
        <f>'1998'!F101</f>
        <v>1.5914351851851851E-3</v>
      </c>
      <c r="H70" s="151" t="str">
        <f>'1998'!C102</f>
        <v>Barbara</v>
      </c>
      <c r="I70" s="187" t="str">
        <f>'1998'!D102</f>
        <v>Bohatá</v>
      </c>
      <c r="J70" s="129" t="str">
        <f>'1998'!E102</f>
        <v>Frýdek-Místek</v>
      </c>
      <c r="K70" s="290">
        <f>'1998'!F102</f>
        <v>1.6458333333333333E-3</v>
      </c>
      <c r="L70" s="151" t="str">
        <f>'1998'!C103</f>
        <v>Jana</v>
      </c>
      <c r="M70" s="187" t="str">
        <f>'1998'!D103</f>
        <v>Hofierková</v>
      </c>
      <c r="N70" s="129" t="str">
        <f>'1998'!E103</f>
        <v>Třinec</v>
      </c>
      <c r="O70" s="299">
        <f>'1998'!F103</f>
        <v>1.6527777777777775E-3</v>
      </c>
      <c r="P70" s="218"/>
      <c r="Q70" s="137"/>
      <c r="R70" s="222"/>
    </row>
    <row r="71" spans="1:18" ht="13.5" customHeight="1">
      <c r="A71" s="1080"/>
      <c r="B71" s="1126"/>
      <c r="C71" s="128" t="s">
        <v>1450</v>
      </c>
      <c r="D71" s="159" t="str">
        <f>'1998'!I101</f>
        <v>Marian</v>
      </c>
      <c r="E71" s="185" t="str">
        <f>'1998'!J101</f>
        <v>Cienciala</v>
      </c>
      <c r="F71" s="130" t="str">
        <f>'1998'!K101</f>
        <v>Bystřice</v>
      </c>
      <c r="G71" s="291">
        <f>'1998'!L101</f>
        <v>1.7870370370370368E-3</v>
      </c>
      <c r="H71" s="159" t="str">
        <f>'1998'!I102</f>
        <v>Tomáš</v>
      </c>
      <c r="I71" s="185" t="str">
        <f>'1998'!J102</f>
        <v>Martinák</v>
      </c>
      <c r="J71" s="130" t="str">
        <f>'1998'!K102</f>
        <v>Frýdek-Místek</v>
      </c>
      <c r="K71" s="291">
        <f>'1998'!L102</f>
        <v>1.8553240740740743E-3</v>
      </c>
      <c r="L71" s="159" t="str">
        <f>'1998'!I103</f>
        <v>Jan</v>
      </c>
      <c r="M71" s="185" t="str">
        <f>'1998'!J103</f>
        <v>Urban</v>
      </c>
      <c r="N71" s="130" t="str">
        <f>'1998'!K103</f>
        <v>Bruntál</v>
      </c>
      <c r="O71" s="298">
        <f>'1998'!L103</f>
        <v>1.9293981481481482E-3</v>
      </c>
      <c r="P71" s="219"/>
      <c r="Q71" s="136"/>
      <c r="R71" s="222"/>
    </row>
    <row r="72" spans="1:18" ht="13.5" customHeight="1">
      <c r="A72" s="1080"/>
      <c r="B72" s="1127" t="s">
        <v>780</v>
      </c>
      <c r="C72" s="127" t="s">
        <v>1449</v>
      </c>
      <c r="D72" s="151" t="str">
        <f>'1998'!C142</f>
        <v>Michaela</v>
      </c>
      <c r="E72" s="187" t="str">
        <f>'1998'!D142</f>
        <v>Przyczková</v>
      </c>
      <c r="F72" s="129" t="str">
        <f>'1998'!E142</f>
        <v>Hrádek</v>
      </c>
      <c r="G72" s="290">
        <f>'1998'!F142</f>
        <v>1.9525462962962962E-3</v>
      </c>
      <c r="H72" s="151" t="str">
        <f>'1998'!C143</f>
        <v>Anna</v>
      </c>
      <c r="I72" s="187" t="str">
        <f>'1998'!D143</f>
        <v>Kohut</v>
      </c>
      <c r="J72" s="129" t="str">
        <f>'1998'!E143</f>
        <v>Istebna</v>
      </c>
      <c r="K72" s="290">
        <f>'1998'!F143</f>
        <v>2.0752314814814813E-3</v>
      </c>
      <c r="L72" s="151" t="str">
        <f>'1998'!C144</f>
        <v>Sylwia</v>
      </c>
      <c r="M72" s="187" t="str">
        <f>'1998'!D144</f>
        <v>Legierska</v>
      </c>
      <c r="N72" s="129" t="str">
        <f>'1998'!E144</f>
        <v>Istebna</v>
      </c>
      <c r="O72" s="299">
        <f>'1998'!F144</f>
        <v>2.0983796296296293E-3</v>
      </c>
      <c r="P72" s="218"/>
      <c r="Q72" s="137"/>
      <c r="R72" s="222"/>
    </row>
    <row r="73" spans="1:18" ht="13.5" customHeight="1">
      <c r="A73" s="1080"/>
      <c r="B73" s="1128"/>
      <c r="C73" s="128" t="s">
        <v>1450</v>
      </c>
      <c r="D73" s="159" t="str">
        <f>'1998'!I142</f>
        <v>Tomáš</v>
      </c>
      <c r="E73" s="185" t="str">
        <f>'1998'!J142</f>
        <v>Kufa</v>
      </c>
      <c r="F73" s="130" t="str">
        <f>'1998'!K142</f>
        <v>Jablunkov</v>
      </c>
      <c r="G73" s="291">
        <f>'1998'!L142</f>
        <v>3.1828703703703702E-3</v>
      </c>
      <c r="H73" s="159" t="str">
        <f>'1998'!I143</f>
        <v>Petr</v>
      </c>
      <c r="I73" s="185" t="str">
        <f>'1998'!J143</f>
        <v>Martinák</v>
      </c>
      <c r="J73" s="130" t="str">
        <f>'1998'!K143</f>
        <v>Frýdek-Místek</v>
      </c>
      <c r="K73" s="291">
        <f>'1998'!L143</f>
        <v>3.2731481481481479E-3</v>
      </c>
      <c r="L73" s="159" t="str">
        <f>'1998'!I144</f>
        <v>Jakub</v>
      </c>
      <c r="M73" s="185" t="str">
        <f>'1998'!J144</f>
        <v>Hołysz</v>
      </c>
      <c r="N73" s="130" t="str">
        <f>'1998'!K144</f>
        <v>Istebna</v>
      </c>
      <c r="O73" s="298">
        <f>'1998'!L144</f>
        <v>3.3506944444444443E-3</v>
      </c>
      <c r="P73" s="219"/>
      <c r="Q73" s="136"/>
      <c r="R73" s="222"/>
    </row>
    <row r="74" spans="1:18" ht="13.5" customHeight="1">
      <c r="A74" s="1080"/>
      <c r="B74" s="1117" t="s">
        <v>781</v>
      </c>
      <c r="C74" s="127" t="s">
        <v>1449</v>
      </c>
      <c r="D74" s="151" t="str">
        <f>'1998'!C178</f>
        <v>Miriam</v>
      </c>
      <c r="E74" s="187" t="str">
        <f>'1998'!D178</f>
        <v>Lukszová</v>
      </c>
      <c r="F74" s="129" t="str">
        <f>'1998'!E178</f>
        <v>Třinec</v>
      </c>
      <c r="G74" s="290">
        <f>'1998'!F178</f>
        <v>1.1554398148148147E-2</v>
      </c>
      <c r="H74" s="151" t="str">
        <f>'1998'!C179</f>
        <v>Jana</v>
      </c>
      <c r="I74" s="187" t="str">
        <f>'1998'!D179</f>
        <v>Hrubcová</v>
      </c>
      <c r="J74" s="129" t="str">
        <f>'1998'!E179</f>
        <v>Třinec</v>
      </c>
      <c r="K74" s="290">
        <f>'1998'!F179</f>
        <v>1.1642361111111112E-2</v>
      </c>
      <c r="L74" s="151">
        <f>'1998'!C180</f>
        <v>0</v>
      </c>
      <c r="M74" s="187">
        <f>'1998'!D180</f>
        <v>0</v>
      </c>
      <c r="N74" s="129">
        <f>'1998'!E180</f>
        <v>0</v>
      </c>
      <c r="O74" s="299">
        <f>'1998'!F180</f>
        <v>0</v>
      </c>
      <c r="P74" s="218"/>
      <c r="Q74" s="137"/>
      <c r="R74" s="222"/>
    </row>
    <row r="75" spans="1:18" ht="13.5" customHeight="1">
      <c r="A75" s="1080"/>
      <c r="B75" s="1118"/>
      <c r="C75" s="128" t="s">
        <v>1450</v>
      </c>
      <c r="D75" s="159" t="str">
        <f>'1998'!I178</f>
        <v>Aleš</v>
      </c>
      <c r="E75" s="185" t="str">
        <f>'1998'!J178</f>
        <v>Turek</v>
      </c>
      <c r="F75" s="130" t="str">
        <f>'1998'!K178</f>
        <v>Mosty u Jabl.</v>
      </c>
      <c r="G75" s="291">
        <f>'1998'!L178</f>
        <v>8.6643518518518519E-3</v>
      </c>
      <c r="H75" s="159" t="str">
        <f>'1998'!I179</f>
        <v>Pavel</v>
      </c>
      <c r="I75" s="185" t="str">
        <f>'1998'!J179</f>
        <v>Marek</v>
      </c>
      <c r="J75" s="130" t="str">
        <f>'1998'!K179</f>
        <v>Frýdek-Místek</v>
      </c>
      <c r="K75" s="291">
        <f>'1998'!L179</f>
        <v>8.6932870370370358E-3</v>
      </c>
      <c r="L75" s="159" t="str">
        <f>'1998'!I180</f>
        <v>Zbigniew</v>
      </c>
      <c r="M75" s="185" t="str">
        <f>'1998'!J180</f>
        <v>Jałowiczor</v>
      </c>
      <c r="N75" s="130" t="str">
        <f>'1998'!K180</f>
        <v>Istebna</v>
      </c>
      <c r="O75" s="298">
        <f>'1998'!L180</f>
        <v>8.8645833333333337E-3</v>
      </c>
      <c r="P75" s="219"/>
      <c r="Q75" s="136"/>
      <c r="R75" s="222"/>
    </row>
    <row r="76" spans="1:18" ht="13.5" customHeight="1">
      <c r="A76" s="1080"/>
      <c r="B76" s="1109" t="s">
        <v>782</v>
      </c>
      <c r="C76" s="127" t="s">
        <v>1456</v>
      </c>
      <c r="D76" s="151" t="str">
        <f>'1998'!C219</f>
        <v>Hana</v>
      </c>
      <c r="E76" s="187" t="str">
        <f>'1998'!D219</f>
        <v>Haroková</v>
      </c>
      <c r="F76" s="129" t="str">
        <f>'1998'!E219</f>
        <v>Šenov</v>
      </c>
      <c r="G76" s="290">
        <f>'1998'!F219</f>
        <v>8.9953703703703706E-3</v>
      </c>
      <c r="H76" s="151" t="str">
        <f>'1998'!C220</f>
        <v>Michaela</v>
      </c>
      <c r="I76" s="187" t="str">
        <f>'1998'!D220</f>
        <v>Przyczková</v>
      </c>
      <c r="J76" s="129" t="str">
        <f>'1998'!E220</f>
        <v>Hrádek</v>
      </c>
      <c r="K76" s="290">
        <f>'1998'!F220</f>
        <v>1.0215277777777778E-2</v>
      </c>
      <c r="L76" s="151" t="str">
        <f>'1998'!C221</f>
        <v>Pavlína</v>
      </c>
      <c r="M76" s="187" t="str">
        <f>'1998'!D221</f>
        <v>Kantorová</v>
      </c>
      <c r="N76" s="129" t="str">
        <f>'1998'!E221</f>
        <v>Ostrava</v>
      </c>
      <c r="O76" s="299">
        <f>'1998'!F221</f>
        <v>1.0369212962962964E-2</v>
      </c>
      <c r="P76" s="218"/>
      <c r="Q76" s="137"/>
      <c r="R76" s="222"/>
    </row>
    <row r="77" spans="1:18" ht="13.5" customHeight="1">
      <c r="A77" s="1080"/>
      <c r="B77" s="1110"/>
      <c r="C77" s="128" t="s">
        <v>1455</v>
      </c>
      <c r="D77" s="159" t="str">
        <f>'1998'!I219</f>
        <v>Zdeněk</v>
      </c>
      <c r="E77" s="185" t="str">
        <f>'1998'!J219</f>
        <v>Mezuliáník</v>
      </c>
      <c r="F77" s="130" t="str">
        <f>'1998'!K219</f>
        <v>Bardejov</v>
      </c>
      <c r="G77" s="291">
        <f>'1998'!L219</f>
        <v>1.7597222222222222E-2</v>
      </c>
      <c r="H77" s="159" t="str">
        <f>'1998'!I220</f>
        <v>Alan</v>
      </c>
      <c r="I77" s="185" t="str">
        <f>'1998'!J220</f>
        <v>Janík</v>
      </c>
      <c r="J77" s="130" t="str">
        <f>'1998'!K220</f>
        <v>Havířov</v>
      </c>
      <c r="K77" s="291">
        <f>'1998'!L220</f>
        <v>1.8185185185185186E-2</v>
      </c>
      <c r="L77" s="159" t="str">
        <f>'1998'!I221</f>
        <v>Radim</v>
      </c>
      <c r="M77" s="185" t="str">
        <f>'1998'!J221</f>
        <v>Šesták</v>
      </c>
      <c r="N77" s="130" t="str">
        <f>'1998'!K221</f>
        <v>Bruntál</v>
      </c>
      <c r="O77" s="298">
        <f>'1998'!L221</f>
        <v>1.8277777777777778E-2</v>
      </c>
      <c r="P77" s="219"/>
      <c r="Q77" s="136"/>
      <c r="R77" s="222"/>
    </row>
    <row r="78" spans="1:18" ht="13.5" customHeight="1">
      <c r="A78" s="1080"/>
      <c r="B78" s="1111" t="s">
        <v>1453</v>
      </c>
      <c r="C78" s="127" t="s">
        <v>1456</v>
      </c>
      <c r="D78" s="151"/>
      <c r="E78" s="187"/>
      <c r="F78" s="129"/>
      <c r="G78" s="290"/>
      <c r="H78" s="151"/>
      <c r="I78" s="187"/>
      <c r="J78" s="129"/>
      <c r="K78" s="290"/>
      <c r="L78" s="151"/>
      <c r="M78" s="187"/>
      <c r="N78" s="129"/>
      <c r="O78" s="299"/>
      <c r="P78" s="218"/>
      <c r="Q78" s="137"/>
      <c r="R78" s="222"/>
    </row>
    <row r="79" spans="1:18" ht="13.5" customHeight="1">
      <c r="A79" s="1080"/>
      <c r="B79" s="1112"/>
      <c r="C79" s="128" t="s">
        <v>1455</v>
      </c>
      <c r="D79" s="159" t="str">
        <f>'1998'!C247</f>
        <v>Michal</v>
      </c>
      <c r="E79" s="185" t="str">
        <f>'1998'!D247</f>
        <v>Buček</v>
      </c>
      <c r="F79" s="130" t="str">
        <f>'1998'!E247</f>
        <v>Frýdek-Místek</v>
      </c>
      <c r="G79" s="291">
        <f>'1998'!F247</f>
        <v>1.9425925925925926E-2</v>
      </c>
      <c r="H79" s="159" t="str">
        <f>'1998'!C248</f>
        <v>Josef</v>
      </c>
      <c r="I79" s="185" t="str">
        <f>'1998'!D248</f>
        <v>Nejezchleba</v>
      </c>
      <c r="J79" s="130" t="str">
        <f>'1998'!E248</f>
        <v>Frýdek-Místek</v>
      </c>
      <c r="K79" s="291">
        <f>'1998'!F248</f>
        <v>2.1416666666666667E-2</v>
      </c>
      <c r="L79" s="159" t="str">
        <f>'1998'!C249</f>
        <v>Josef</v>
      </c>
      <c r="M79" s="185" t="str">
        <f>'1998'!D249</f>
        <v>Smola</v>
      </c>
      <c r="N79" s="130" t="str">
        <f>'1998'!E249</f>
        <v>Ostrava</v>
      </c>
      <c r="O79" s="298">
        <f>'1998'!F249</f>
        <v>2.2298611111111113E-2</v>
      </c>
      <c r="P79" s="219"/>
      <c r="Q79" s="136"/>
      <c r="R79" s="222"/>
    </row>
    <row r="80" spans="1:18" ht="13.5" customHeight="1">
      <c r="A80" s="1080"/>
      <c r="B80" s="1113" t="s">
        <v>775</v>
      </c>
      <c r="C80" s="127" t="s">
        <v>1456</v>
      </c>
      <c r="D80" s="151"/>
      <c r="E80" s="187"/>
      <c r="F80" s="129"/>
      <c r="G80" s="290"/>
      <c r="H80" s="151"/>
      <c r="I80" s="187"/>
      <c r="J80" s="129"/>
      <c r="K80" s="290"/>
      <c r="L80" s="151"/>
      <c r="M80" s="187"/>
      <c r="N80" s="129"/>
      <c r="O80" s="299"/>
      <c r="P80" s="218"/>
      <c r="Q80" s="137"/>
      <c r="R80" s="222"/>
    </row>
    <row r="81" spans="1:18" ht="13.5" customHeight="1">
      <c r="A81" s="1080"/>
      <c r="B81" s="1114"/>
      <c r="C81" s="128" t="s">
        <v>1455</v>
      </c>
      <c r="D81" s="159" t="str">
        <f>'1998'!I247</f>
        <v>František</v>
      </c>
      <c r="E81" s="185" t="str">
        <f>'1998'!J247</f>
        <v>Holec</v>
      </c>
      <c r="F81" s="130" t="str">
        <f>'1998'!K247</f>
        <v>Frýdek-Místek</v>
      </c>
      <c r="G81" s="291">
        <f>'1998'!L247</f>
        <v>2.152662037037037E-2</v>
      </c>
      <c r="H81" s="159" t="str">
        <f>'1998'!I248</f>
        <v>Zdeněk</v>
      </c>
      <c r="I81" s="185" t="str">
        <f>'1998'!J248</f>
        <v>Plecháček</v>
      </c>
      <c r="J81" s="130" t="str">
        <f>'1998'!K248</f>
        <v>Frýdek-Místek</v>
      </c>
      <c r="K81" s="291">
        <f>'1998'!L248</f>
        <v>2.303125E-2</v>
      </c>
      <c r="L81" s="159" t="str">
        <f>'1998'!I249</f>
        <v>Lubomír</v>
      </c>
      <c r="M81" s="185" t="str">
        <f>'1998'!J249</f>
        <v>Hanzlík</v>
      </c>
      <c r="N81" s="130" t="str">
        <f>'1998'!K249</f>
        <v>Baška</v>
      </c>
      <c r="O81" s="298">
        <f>'1998'!L249</f>
        <v>2.3818287037037037E-2</v>
      </c>
      <c r="P81" s="219"/>
      <c r="Q81" s="136"/>
      <c r="R81" s="222"/>
    </row>
    <row r="82" spans="1:18" ht="13.5" customHeight="1">
      <c r="A82" s="1080"/>
      <c r="B82" s="1115" t="s">
        <v>1454</v>
      </c>
      <c r="C82" s="127" t="s">
        <v>1456</v>
      </c>
      <c r="D82" s="151"/>
      <c r="E82" s="187"/>
      <c r="F82" s="129"/>
      <c r="G82" s="290"/>
      <c r="H82" s="151"/>
      <c r="I82" s="187"/>
      <c r="J82" s="129"/>
      <c r="K82" s="290"/>
      <c r="L82" s="151"/>
      <c r="M82" s="187"/>
      <c r="N82" s="129"/>
      <c r="O82" s="299"/>
      <c r="P82" s="218"/>
      <c r="Q82" s="137"/>
      <c r="R82" s="222"/>
    </row>
    <row r="83" spans="1:18" ht="13.5" customHeight="1" thickBot="1">
      <c r="A83" s="1081"/>
      <c r="B83" s="1116"/>
      <c r="C83" s="138" t="s">
        <v>1455</v>
      </c>
      <c r="D83" s="161" t="str">
        <f>'1998'!C272</f>
        <v>Josef</v>
      </c>
      <c r="E83" s="186" t="str">
        <f>'1998'!D272</f>
        <v>Tatarka</v>
      </c>
      <c r="F83" s="139" t="str">
        <f>'1998'!E272</f>
        <v>Frýdlant</v>
      </c>
      <c r="G83" s="292">
        <f>'1998'!F272</f>
        <v>2.2836805555555551E-2</v>
      </c>
      <c r="H83" s="161" t="str">
        <f>'1998'!C273</f>
        <v>Vladislav</v>
      </c>
      <c r="I83" s="186" t="str">
        <f>'1998'!D273</f>
        <v>Mucha</v>
      </c>
      <c r="J83" s="139" t="str">
        <f>'1998'!E273</f>
        <v>Třinec</v>
      </c>
      <c r="K83" s="292">
        <f>'1998'!F273</f>
        <v>2.4927083333333336E-2</v>
      </c>
      <c r="L83" s="161" t="str">
        <f>'1998'!C274</f>
        <v>Miloslav</v>
      </c>
      <c r="M83" s="186" t="str">
        <f>'1998'!D274</f>
        <v>Šuster</v>
      </c>
      <c r="N83" s="139" t="str">
        <f>'1998'!E274</f>
        <v>Záblatí</v>
      </c>
      <c r="O83" s="300">
        <f>'1998'!F274</f>
        <v>2.9953703703703705E-2</v>
      </c>
      <c r="P83" s="220"/>
      <c r="Q83" s="142"/>
      <c r="R83" s="222"/>
    </row>
    <row r="84" spans="1:18" ht="13.5" customHeight="1">
      <c r="A84" s="1079">
        <v>1999</v>
      </c>
      <c r="B84" s="1119" t="s">
        <v>909</v>
      </c>
      <c r="C84" s="131" t="s">
        <v>1449</v>
      </c>
      <c r="D84" s="155" t="str">
        <f>'1999'!C17</f>
        <v>Zuzana</v>
      </c>
      <c r="E84" s="154" t="str">
        <f>'1999'!D17</f>
        <v>Konderlová</v>
      </c>
      <c r="F84" s="132" t="str">
        <f>'1999'!E17</f>
        <v>Vendryně</v>
      </c>
      <c r="G84" s="288">
        <f>'1999'!F17</f>
        <v>4.884259259259259E-4</v>
      </c>
      <c r="H84" s="155" t="str">
        <f>'1999'!C18</f>
        <v>Hana</v>
      </c>
      <c r="I84" s="154" t="str">
        <f>'1999'!D18</f>
        <v>Kluzová</v>
      </c>
      <c r="J84" s="132" t="str">
        <f>'1999'!E18</f>
        <v>Jablunkov</v>
      </c>
      <c r="K84" s="288">
        <f>'1999'!F18</f>
        <v>5.1967592592592593E-4</v>
      </c>
      <c r="L84" s="155" t="str">
        <f>'1999'!C19</f>
        <v>Anna</v>
      </c>
      <c r="M84" s="154" t="str">
        <f>'1999'!D19</f>
        <v>Janeczková</v>
      </c>
      <c r="N84" s="132" t="str">
        <f>'1999'!E19</f>
        <v>Mosty u Jabl.</v>
      </c>
      <c r="O84" s="293">
        <f>'1999'!F19</f>
        <v>5.4976851851851855E-4</v>
      </c>
      <c r="P84" s="216"/>
      <c r="Q84" s="135"/>
      <c r="R84" s="222"/>
    </row>
    <row r="85" spans="1:18" ht="13.5" customHeight="1">
      <c r="A85" s="1080"/>
      <c r="B85" s="1120"/>
      <c r="C85" s="128" t="s">
        <v>1450</v>
      </c>
      <c r="D85" s="159" t="str">
        <f>'1999'!I17</f>
        <v>Daniel</v>
      </c>
      <c r="E85" s="185" t="str">
        <f>'1999'!J17</f>
        <v>Teofil</v>
      </c>
      <c r="F85" s="130" t="str">
        <f>'1999'!K17</f>
        <v>Mosty u Jabl.</v>
      </c>
      <c r="G85" s="291">
        <f>'1999'!L17</f>
        <v>4.5023148148148152E-4</v>
      </c>
      <c r="H85" s="159" t="str">
        <f>'1999'!I18</f>
        <v>Mariusz</v>
      </c>
      <c r="I85" s="185" t="str">
        <f>'1999'!J18</f>
        <v>Czader</v>
      </c>
      <c r="J85" s="130" t="str">
        <f>'1999'!K18</f>
        <v>Hrádek</v>
      </c>
      <c r="K85" s="291">
        <f>'1999'!L18</f>
        <v>5.4398148148148144E-4</v>
      </c>
      <c r="L85" s="159" t="str">
        <f>'1999'!I19</f>
        <v>Filip</v>
      </c>
      <c r="M85" s="185" t="str">
        <f>'1999'!J19</f>
        <v>Czudek</v>
      </c>
      <c r="N85" s="130" t="str">
        <f>'1999'!K19</f>
        <v>Hrádek</v>
      </c>
      <c r="O85" s="298">
        <f>'1999'!L19</f>
        <v>5.5555555555555556E-4</v>
      </c>
      <c r="P85" s="219"/>
      <c r="Q85" s="136"/>
      <c r="R85" s="222"/>
    </row>
    <row r="86" spans="1:18" ht="13.5" customHeight="1">
      <c r="A86" s="1080"/>
      <c r="B86" s="1121" t="s">
        <v>1452</v>
      </c>
      <c r="C86" s="127" t="s">
        <v>1449</v>
      </c>
      <c r="D86" s="151" t="str">
        <f>'1999'!C42</f>
        <v>Natálie</v>
      </c>
      <c r="E86" s="187" t="str">
        <f>'1999'!D42</f>
        <v>Sikorová</v>
      </c>
      <c r="F86" s="129" t="str">
        <f>'1999'!E42</f>
        <v>Třinec</v>
      </c>
      <c r="G86" s="290">
        <f>'1999'!F42</f>
        <v>1.0196759259259258E-3</v>
      </c>
      <c r="H86" s="151" t="str">
        <f>'1999'!C43</f>
        <v>Aneta</v>
      </c>
      <c r="I86" s="187" t="str">
        <f>'1999'!D43</f>
        <v>Spratek</v>
      </c>
      <c r="J86" s="129" t="str">
        <f>'1999'!E43</f>
        <v>Bystřice</v>
      </c>
      <c r="K86" s="290">
        <f>'1999'!F43</f>
        <v>1.0416666666666667E-3</v>
      </c>
      <c r="L86" s="151" t="str">
        <f>'1999'!C44</f>
        <v>Dorota</v>
      </c>
      <c r="M86" s="187" t="str">
        <f>'1999'!D44</f>
        <v>Adamiková</v>
      </c>
      <c r="N86" s="129" t="str">
        <f>'1999'!E44</f>
        <v>Hrádek</v>
      </c>
      <c r="O86" s="299">
        <f>'1999'!F44</f>
        <v>1.0532407407407407E-3</v>
      </c>
      <c r="P86" s="218"/>
      <c r="Q86" s="137"/>
      <c r="R86" s="222"/>
    </row>
    <row r="87" spans="1:18" ht="13.5" customHeight="1">
      <c r="A87" s="1080"/>
      <c r="B87" s="1122"/>
      <c r="C87" s="128" t="s">
        <v>1450</v>
      </c>
      <c r="D87" s="159" t="str">
        <f>'1999'!I42</f>
        <v>Lukáš</v>
      </c>
      <c r="E87" s="185" t="str">
        <f>'1999'!J42</f>
        <v>Klimek</v>
      </c>
      <c r="F87" s="130" t="str">
        <f>'1999'!K42</f>
        <v>Krmelín</v>
      </c>
      <c r="G87" s="291">
        <f>'1999'!L42</f>
        <v>9.5023148148148159E-4</v>
      </c>
      <c r="H87" s="159" t="str">
        <f>'1999'!I43</f>
        <v>Jakub</v>
      </c>
      <c r="I87" s="185" t="str">
        <f>'1999'!J43</f>
        <v>Martynek</v>
      </c>
      <c r="J87" s="130" t="str">
        <f>'1999'!K43</f>
        <v>Mosty u Jabl.</v>
      </c>
      <c r="K87" s="291">
        <f>'1999'!L43</f>
        <v>9.710648148148149E-4</v>
      </c>
      <c r="L87" s="159" t="str">
        <f>'1999'!I44</f>
        <v>Filip</v>
      </c>
      <c r="M87" s="185" t="str">
        <f>'1999'!J44</f>
        <v>Heczko</v>
      </c>
      <c r="N87" s="130" t="str">
        <f>'1999'!K44</f>
        <v>Bystřice</v>
      </c>
      <c r="O87" s="298">
        <f>'1999'!L44</f>
        <v>9.930555555555554E-4</v>
      </c>
      <c r="P87" s="219"/>
      <c r="Q87" s="136"/>
      <c r="R87" s="222"/>
    </row>
    <row r="88" spans="1:18" ht="13.5" customHeight="1">
      <c r="A88" s="1080"/>
      <c r="B88" s="1123" t="s">
        <v>778</v>
      </c>
      <c r="C88" s="127" t="s">
        <v>1449</v>
      </c>
      <c r="D88" s="151" t="str">
        <f>'1999'!C71</f>
        <v>Erika</v>
      </c>
      <c r="E88" s="187" t="str">
        <f>'1999'!D71</f>
        <v>Mikulenková</v>
      </c>
      <c r="F88" s="129" t="str">
        <f>'1999'!E71</f>
        <v>Frýdek-Místek</v>
      </c>
      <c r="G88" s="290">
        <f>'1999'!F71</f>
        <v>9.2361111111111116E-4</v>
      </c>
      <c r="H88" s="151" t="str">
        <f>'1999'!C72</f>
        <v>Agnieszka</v>
      </c>
      <c r="I88" s="187" t="str">
        <f>'1999'!D72</f>
        <v>Zawada</v>
      </c>
      <c r="J88" s="129" t="str">
        <f>'1999'!E72</f>
        <v>Istebna</v>
      </c>
      <c r="K88" s="290">
        <f>'1999'!F72</f>
        <v>9.3634259259259267E-4</v>
      </c>
      <c r="L88" s="151" t="str">
        <f>'1999'!C73</f>
        <v>Jana</v>
      </c>
      <c r="M88" s="187" t="str">
        <f>'1999'!D73</f>
        <v>Kantorová</v>
      </c>
      <c r="N88" s="129" t="str">
        <f>'1999'!E73</f>
        <v>Hrádek</v>
      </c>
      <c r="O88" s="299">
        <f>'1999'!F73</f>
        <v>9.4212962962962968E-4</v>
      </c>
      <c r="P88" s="218"/>
      <c r="Q88" s="137"/>
      <c r="R88" s="222"/>
    </row>
    <row r="89" spans="1:18" ht="13.5" customHeight="1">
      <c r="A89" s="1080"/>
      <c r="B89" s="1124"/>
      <c r="C89" s="128" t="s">
        <v>1450</v>
      </c>
      <c r="D89" s="159" t="str">
        <f>'1999'!I71</f>
        <v>Michal</v>
      </c>
      <c r="E89" s="185" t="str">
        <f>'1999'!J71</f>
        <v>Sikora</v>
      </c>
      <c r="F89" s="130" t="str">
        <f>'1999'!K71</f>
        <v>Třinec</v>
      </c>
      <c r="G89" s="291">
        <f>'1999'!L71</f>
        <v>1.7037037037037036E-3</v>
      </c>
      <c r="H89" s="159" t="str">
        <f>'1999'!I72</f>
        <v>Andrzej</v>
      </c>
      <c r="I89" s="185" t="str">
        <f>'1999'!J72</f>
        <v>Raszka</v>
      </c>
      <c r="J89" s="130" t="str">
        <f>'1999'!K72</f>
        <v>Bystřice</v>
      </c>
      <c r="K89" s="291">
        <f>'1999'!L72</f>
        <v>1.7233796296296294E-3</v>
      </c>
      <c r="L89" s="159" t="str">
        <f>'1999'!I73</f>
        <v>Damian</v>
      </c>
      <c r="M89" s="185" t="str">
        <f>'1999'!J73</f>
        <v>Marekwica</v>
      </c>
      <c r="N89" s="130" t="str">
        <f>'1999'!K73</f>
        <v>Istebna</v>
      </c>
      <c r="O89" s="298">
        <f>'1999'!L73</f>
        <v>1.7592592592592592E-3</v>
      </c>
      <c r="P89" s="219"/>
      <c r="Q89" s="136"/>
      <c r="R89" s="222"/>
    </row>
    <row r="90" spans="1:18" ht="13.5" customHeight="1">
      <c r="A90" s="1080"/>
      <c r="B90" s="1125" t="s">
        <v>779</v>
      </c>
      <c r="C90" s="127" t="s">
        <v>1449</v>
      </c>
      <c r="D90" s="151" t="str">
        <f>'1999'!C106</f>
        <v>Barbara</v>
      </c>
      <c r="E90" s="187" t="str">
        <f>'1999'!D106</f>
        <v>Pilchová</v>
      </c>
      <c r="F90" s="129" t="str">
        <f>'1999'!E106</f>
        <v>Hrádek</v>
      </c>
      <c r="G90" s="290">
        <f>'1999'!F106</f>
        <v>1.6157407407407407E-3</v>
      </c>
      <c r="H90" s="151" t="str">
        <f>'1999'!C107</f>
        <v>Kateřina</v>
      </c>
      <c r="I90" s="187" t="str">
        <f>'1999'!D107</f>
        <v>Wróblová</v>
      </c>
      <c r="J90" s="129" t="str">
        <f>'1999'!E107</f>
        <v>Bystřice</v>
      </c>
      <c r="K90" s="290">
        <f>'1999'!F107</f>
        <v>1.6377314814814815E-3</v>
      </c>
      <c r="L90" s="151" t="str">
        <f>'1999'!C108</f>
        <v>Janina</v>
      </c>
      <c r="M90" s="187" t="str">
        <f>'1999'!D108</f>
        <v>Wolná</v>
      </c>
      <c r="N90" s="129" t="str">
        <f>'1999'!E108</f>
        <v>Hrádek</v>
      </c>
      <c r="O90" s="299">
        <f>'1999'!F108</f>
        <v>1.6620370370370372E-3</v>
      </c>
      <c r="P90" s="218"/>
      <c r="Q90" s="137"/>
      <c r="R90" s="222"/>
    </row>
    <row r="91" spans="1:18" ht="13.5" customHeight="1">
      <c r="A91" s="1080"/>
      <c r="B91" s="1126"/>
      <c r="C91" s="128" t="s">
        <v>1450</v>
      </c>
      <c r="D91" s="159" t="str">
        <f>'1999'!I106</f>
        <v>Miroslav</v>
      </c>
      <c r="E91" s="185" t="str">
        <f>'1999'!J106</f>
        <v>Juhasz</v>
      </c>
      <c r="F91" s="130" t="str">
        <f>'1999'!K106</f>
        <v>Bocanovice</v>
      </c>
      <c r="G91" s="291">
        <f>'1999'!L106</f>
        <v>1.8807870370370369E-3</v>
      </c>
      <c r="H91" s="159" t="str">
        <f>'1999'!I107</f>
        <v>Sławomir</v>
      </c>
      <c r="I91" s="185" t="str">
        <f>'1999'!J107</f>
        <v>Dziedzic</v>
      </c>
      <c r="J91" s="130" t="str">
        <f>'1999'!K107</f>
        <v>Istebna</v>
      </c>
      <c r="K91" s="291">
        <f>'1999'!L107</f>
        <v>1.9826388888888888E-3</v>
      </c>
      <c r="L91" s="159" t="str">
        <f>'1999'!I108</f>
        <v>Josef</v>
      </c>
      <c r="M91" s="185" t="str">
        <f>'1999'!J108</f>
        <v>Gerát</v>
      </c>
      <c r="N91" s="130" t="str">
        <f>'1999'!K108</f>
        <v>Svrčinovec</v>
      </c>
      <c r="O91" s="298">
        <f>'1999'!L108</f>
        <v>1.9872685185185189E-3</v>
      </c>
      <c r="P91" s="219"/>
      <c r="Q91" s="136"/>
      <c r="R91" s="222"/>
    </row>
    <row r="92" spans="1:18" ht="13.5" customHeight="1">
      <c r="A92" s="1080"/>
      <c r="B92" s="1127" t="s">
        <v>780</v>
      </c>
      <c r="C92" s="127" t="s">
        <v>1449</v>
      </c>
      <c r="D92" s="151" t="str">
        <f>'1999'!C146</f>
        <v>Jana</v>
      </c>
      <c r="E92" s="187" t="str">
        <f>'1999'!D146</f>
        <v>Hofierková</v>
      </c>
      <c r="F92" s="129" t="str">
        <f>'1999'!E146</f>
        <v>Raškovice</v>
      </c>
      <c r="G92" s="290">
        <f>'1999'!F146</f>
        <v>1.9386574074074072E-3</v>
      </c>
      <c r="H92" s="151" t="str">
        <f>'1999'!C147</f>
        <v>Magdalena</v>
      </c>
      <c r="I92" s="187" t="str">
        <f>'1999'!D147</f>
        <v>Michałek</v>
      </c>
      <c r="J92" s="129" t="str">
        <f>'1999'!E147</f>
        <v>Istebna</v>
      </c>
      <c r="K92" s="290">
        <f>'1999'!F147</f>
        <v>2.0439814814814813E-3</v>
      </c>
      <c r="L92" s="151" t="str">
        <f>'1999'!C148</f>
        <v>Nikol</v>
      </c>
      <c r="M92" s="187" t="str">
        <f>'1999'!D148</f>
        <v>Buzášová</v>
      </c>
      <c r="N92" s="129" t="str">
        <f>'1999'!E148</f>
        <v>Nýdek</v>
      </c>
      <c r="O92" s="299">
        <f>'1999'!F148</f>
        <v>2.1099537037037037E-3</v>
      </c>
      <c r="P92" s="218"/>
      <c r="Q92" s="137"/>
      <c r="R92" s="222"/>
    </row>
    <row r="93" spans="1:18" ht="13.5" customHeight="1">
      <c r="A93" s="1080"/>
      <c r="B93" s="1128"/>
      <c r="C93" s="128" t="s">
        <v>1450</v>
      </c>
      <c r="D93" s="159" t="str">
        <f>'1999'!I146</f>
        <v>Marian</v>
      </c>
      <c r="E93" s="185" t="str">
        <f>'1999'!J146</f>
        <v>Cienciała</v>
      </c>
      <c r="F93" s="130" t="str">
        <f>'1999'!K146</f>
        <v>Bystřice</v>
      </c>
      <c r="G93" s="291">
        <f>'1999'!L146</f>
        <v>3.2418981481481478E-3</v>
      </c>
      <c r="H93" s="159" t="str">
        <f>'1999'!I147</f>
        <v>Wojciech</v>
      </c>
      <c r="I93" s="185" t="str">
        <f>'1999'!J147</f>
        <v>Mojeścik</v>
      </c>
      <c r="J93" s="130" t="str">
        <f>'1999'!K147</f>
        <v>Bystřice</v>
      </c>
      <c r="K93" s="291">
        <f>'1999'!L147</f>
        <v>3.3483796296296295E-3</v>
      </c>
      <c r="L93" s="159" t="str">
        <f>'1999'!I148</f>
        <v>Martin</v>
      </c>
      <c r="M93" s="185" t="str">
        <f>'1999'!J148</f>
        <v>Kawulok</v>
      </c>
      <c r="N93" s="130" t="str">
        <f>'1999'!K148</f>
        <v>Hrádek</v>
      </c>
      <c r="O93" s="298">
        <f>'1999'!L148</f>
        <v>3.3599537037037035E-3</v>
      </c>
      <c r="P93" s="219"/>
      <c r="Q93" s="136"/>
      <c r="R93" s="222"/>
    </row>
    <row r="94" spans="1:18" ht="13.5" customHeight="1">
      <c r="A94" s="1080"/>
      <c r="B94" s="1117" t="s">
        <v>781</v>
      </c>
      <c r="C94" s="127" t="s">
        <v>1449</v>
      </c>
      <c r="D94" s="151" t="str">
        <f>'1999'!C173</f>
        <v>Marie</v>
      </c>
      <c r="E94" s="187" t="str">
        <f>'1999'!D173</f>
        <v>Bednarzová</v>
      </c>
      <c r="F94" s="129" t="str">
        <f>'1999'!E173</f>
        <v>Bystřice</v>
      </c>
      <c r="G94" s="290">
        <f>'1999'!F173</f>
        <v>4.5219907407407405E-3</v>
      </c>
      <c r="H94" s="151" t="str">
        <f>'1999'!C174</f>
        <v>Žaneta</v>
      </c>
      <c r="I94" s="187" t="str">
        <f>'1999'!D174</f>
        <v>Suchá</v>
      </c>
      <c r="J94" s="129" t="str">
        <f>'1999'!E174</f>
        <v>Bystřice</v>
      </c>
      <c r="K94" s="290">
        <f>'1999'!F174</f>
        <v>5.2777777777777771E-3</v>
      </c>
      <c r="L94" s="151"/>
      <c r="M94" s="187"/>
      <c r="N94" s="129"/>
      <c r="O94" s="299"/>
      <c r="P94" s="218"/>
      <c r="Q94" s="137"/>
      <c r="R94" s="222"/>
    </row>
    <row r="95" spans="1:18" ht="13.5" customHeight="1">
      <c r="A95" s="1080"/>
      <c r="B95" s="1118"/>
      <c r="C95" s="128" t="s">
        <v>1450</v>
      </c>
      <c r="D95" s="159" t="str">
        <f>'1999'!I173</f>
        <v>Arkadiusz</v>
      </c>
      <c r="E95" s="185" t="str">
        <f>'1999'!J173</f>
        <v>Malyjurek</v>
      </c>
      <c r="F95" s="130" t="str">
        <f>'1999'!K173</f>
        <v>Istebna</v>
      </c>
      <c r="G95" s="291">
        <f>'1999'!L173</f>
        <v>9.1435185185185178E-3</v>
      </c>
      <c r="H95" s="159" t="str">
        <f>'1999'!I174</f>
        <v>Daniel</v>
      </c>
      <c r="I95" s="185" t="str">
        <f>'1999'!J174</f>
        <v>Kaleta</v>
      </c>
      <c r="J95" s="130" t="str">
        <f>'1999'!K174</f>
        <v>Hrádek</v>
      </c>
      <c r="K95" s="291">
        <f>'1999'!L174</f>
        <v>9.2708333333333341E-3</v>
      </c>
      <c r="L95" s="159" t="str">
        <f>'1999'!I175</f>
        <v>Radoslav</v>
      </c>
      <c r="M95" s="185" t="str">
        <f>'1999'!J175</f>
        <v>Piš</v>
      </c>
      <c r="N95" s="130" t="str">
        <f>'1999'!K175</f>
        <v>Frýdek-Místek</v>
      </c>
      <c r="O95" s="298">
        <f>'1999'!L175</f>
        <v>9.571759259259259E-3</v>
      </c>
      <c r="P95" s="219"/>
      <c r="Q95" s="136"/>
      <c r="R95" s="222"/>
    </row>
    <row r="96" spans="1:18" ht="13.5" customHeight="1">
      <c r="A96" s="1080"/>
      <c r="B96" s="1109" t="s">
        <v>782</v>
      </c>
      <c r="C96" s="127" t="s">
        <v>1456</v>
      </c>
      <c r="D96" s="151" t="str">
        <f>'1999'!C198</f>
        <v>Michaela</v>
      </c>
      <c r="E96" s="187" t="str">
        <f>'1999'!D198</f>
        <v>Legerská</v>
      </c>
      <c r="F96" s="129" t="str">
        <f>'1999'!E198</f>
        <v>Raškovice</v>
      </c>
      <c r="G96" s="290">
        <f>'1999'!F198</f>
        <v>9.0624999999999994E-3</v>
      </c>
      <c r="H96" s="151" t="str">
        <f>'1999'!C199</f>
        <v>Pavlína</v>
      </c>
      <c r="I96" s="187" t="str">
        <f>'1999'!D199</f>
        <v>Kantorová</v>
      </c>
      <c r="J96" s="129" t="str">
        <f>'1999'!E199</f>
        <v>Ostrava</v>
      </c>
      <c r="K96" s="290">
        <f>'1999'!F199</f>
        <v>1.042824074074074E-2</v>
      </c>
      <c r="L96" s="151"/>
      <c r="M96" s="187"/>
      <c r="N96" s="129"/>
      <c r="O96" s="299"/>
      <c r="P96" s="218"/>
      <c r="Q96" s="137"/>
      <c r="R96" s="222"/>
    </row>
    <row r="97" spans="1:18" ht="13.5" customHeight="1">
      <c r="A97" s="1080"/>
      <c r="B97" s="1110"/>
      <c r="C97" s="128" t="s">
        <v>1455</v>
      </c>
      <c r="D97" s="159" t="str">
        <f>'1999'!I198</f>
        <v>Petr</v>
      </c>
      <c r="E97" s="185" t="str">
        <f>'1999'!J198</f>
        <v>Prokop</v>
      </c>
      <c r="F97" s="130" t="str">
        <f>'1999'!K198</f>
        <v>Český těšín</v>
      </c>
      <c r="G97" s="291">
        <f>'1999'!L198</f>
        <v>1.8101851851851852E-2</v>
      </c>
      <c r="H97" s="159" t="str">
        <f>'1999'!I199</f>
        <v>Martin</v>
      </c>
      <c r="I97" s="185" t="str">
        <f>'1999'!J199</f>
        <v>Biolek</v>
      </c>
      <c r="J97" s="130" t="str">
        <f>'1999'!K199</f>
        <v>Frýdek-Místek</v>
      </c>
      <c r="K97" s="291">
        <f>'1999'!L199</f>
        <v>1.8414351851851852E-2</v>
      </c>
      <c r="L97" s="159" t="str">
        <f>'1999'!I200</f>
        <v>Roman</v>
      </c>
      <c r="M97" s="185" t="str">
        <f>'1999'!J200</f>
        <v>Baláž</v>
      </c>
      <c r="N97" s="130" t="str">
        <f>'1999'!K200</f>
        <v>Ostrava</v>
      </c>
      <c r="O97" s="298">
        <f>'1999'!L200</f>
        <v>1.9317129629629629E-2</v>
      </c>
      <c r="P97" s="219"/>
      <c r="Q97" s="136"/>
      <c r="R97" s="222"/>
    </row>
    <row r="98" spans="1:18" ht="9" customHeight="1">
      <c r="A98" s="1080"/>
      <c r="B98" s="1111" t="s">
        <v>1453</v>
      </c>
      <c r="C98" s="127" t="s">
        <v>1456</v>
      </c>
      <c r="D98" s="151"/>
      <c r="E98" s="187"/>
      <c r="F98" s="129"/>
      <c r="G98" s="290"/>
      <c r="H98" s="151"/>
      <c r="I98" s="187"/>
      <c r="J98" s="129"/>
      <c r="K98" s="290"/>
      <c r="L98" s="151"/>
      <c r="M98" s="187"/>
      <c r="N98" s="129"/>
      <c r="O98" s="299"/>
      <c r="P98" s="218"/>
      <c r="Q98" s="137"/>
      <c r="R98" s="222"/>
    </row>
    <row r="99" spans="1:18" ht="13.5" customHeight="1">
      <c r="A99" s="1080"/>
      <c r="B99" s="1112"/>
      <c r="C99" s="128" t="s">
        <v>1455</v>
      </c>
      <c r="D99" s="159" t="str">
        <f>'1999'!C223</f>
        <v>Roman</v>
      </c>
      <c r="E99" s="185" t="str">
        <f>'1999'!D223</f>
        <v>Slowioczek</v>
      </c>
      <c r="F99" s="130" t="str">
        <f>'1999'!E223</f>
        <v>Jablunkov</v>
      </c>
      <c r="G99" s="291">
        <f>'1999'!F223</f>
        <v>1.9386574074074073E-2</v>
      </c>
      <c r="H99" s="159" t="str">
        <f>'1999'!C224</f>
        <v>Petr</v>
      </c>
      <c r="I99" s="185" t="str">
        <f>'1999'!D224</f>
        <v>Tvrzník</v>
      </c>
      <c r="J99" s="130" t="str">
        <f>'1999'!E224</f>
        <v>Jablunkov</v>
      </c>
      <c r="K99" s="291">
        <f>'1999'!F224</f>
        <v>1.9710648148148147E-2</v>
      </c>
      <c r="L99" s="159" t="str">
        <f>'1999'!C225</f>
        <v>Milan</v>
      </c>
      <c r="M99" s="185" t="str">
        <f>'1999'!D225</f>
        <v>Švidernoch</v>
      </c>
      <c r="N99" s="130" t="str">
        <f>'1999'!E225</f>
        <v>Ostrava</v>
      </c>
      <c r="O99" s="298">
        <f>'1999'!F225</f>
        <v>2.1458333333333333E-2</v>
      </c>
      <c r="P99" s="219"/>
      <c r="Q99" s="136"/>
      <c r="R99" s="222"/>
    </row>
    <row r="100" spans="1:18" ht="9" customHeight="1">
      <c r="A100" s="1080"/>
      <c r="B100" s="1113" t="s">
        <v>775</v>
      </c>
      <c r="C100" s="127" t="s">
        <v>1456</v>
      </c>
      <c r="D100" s="151"/>
      <c r="E100" s="187"/>
      <c r="F100" s="129"/>
      <c r="G100" s="290"/>
      <c r="H100" s="151"/>
      <c r="I100" s="187"/>
      <c r="J100" s="129"/>
      <c r="K100" s="290"/>
      <c r="L100" s="151"/>
      <c r="M100" s="187"/>
      <c r="N100" s="129"/>
      <c r="O100" s="299"/>
      <c r="P100" s="218"/>
      <c r="Q100" s="137"/>
      <c r="R100" s="222"/>
    </row>
    <row r="101" spans="1:18" ht="13.5" customHeight="1">
      <c r="A101" s="1080"/>
      <c r="B101" s="1114"/>
      <c r="C101" s="128" t="s">
        <v>1455</v>
      </c>
      <c r="D101" s="159" t="str">
        <f>'1999'!I223</f>
        <v>Ervin</v>
      </c>
      <c r="E101" s="185" t="str">
        <f>'1999'!J223</f>
        <v>Podžorný</v>
      </c>
      <c r="F101" s="130" t="str">
        <f>'1999'!K223</f>
        <v>Třinec</v>
      </c>
      <c r="G101" s="291">
        <f>'1999'!L223</f>
        <v>2.269675925925926E-2</v>
      </c>
      <c r="H101" s="159" t="str">
        <f>'1999'!I224</f>
        <v>Zdeněk</v>
      </c>
      <c r="I101" s="185" t="str">
        <f>'1999'!J224</f>
        <v>Plecháček</v>
      </c>
      <c r="J101" s="130" t="str">
        <f>'1999'!K224</f>
        <v>Frýdek-Místek</v>
      </c>
      <c r="K101" s="291">
        <f>'1999'!L224</f>
        <v>2.4004629629629629E-2</v>
      </c>
      <c r="L101" s="159" t="str">
        <f>'1999'!I225</f>
        <v>Zdeněk</v>
      </c>
      <c r="M101" s="185" t="str">
        <f>'1999'!J225</f>
        <v>Fejgl</v>
      </c>
      <c r="N101" s="130" t="str">
        <f>'1999'!K225</f>
        <v>Frýdek-Místek</v>
      </c>
      <c r="O101" s="298">
        <f>'1999'!L225</f>
        <v>2.4814814814814817E-2</v>
      </c>
      <c r="P101" s="219"/>
      <c r="Q101" s="136"/>
      <c r="R101" s="222"/>
    </row>
    <row r="102" spans="1:18" ht="9" customHeight="1">
      <c r="A102" s="1080"/>
      <c r="B102" s="1115" t="s">
        <v>1454</v>
      </c>
      <c r="C102" s="127" t="s">
        <v>1456</v>
      </c>
      <c r="D102" s="151"/>
      <c r="E102" s="187"/>
      <c r="F102" s="129"/>
      <c r="G102" s="290"/>
      <c r="H102" s="151"/>
      <c r="I102" s="187"/>
      <c r="J102" s="129"/>
      <c r="K102" s="290"/>
      <c r="L102" s="151"/>
      <c r="M102" s="187"/>
      <c r="N102" s="129"/>
      <c r="O102" s="299"/>
      <c r="P102" s="218"/>
      <c r="Q102" s="137"/>
      <c r="R102" s="222"/>
    </row>
    <row r="103" spans="1:18" ht="13.5" customHeight="1" thickBot="1">
      <c r="A103" s="1081"/>
      <c r="B103" s="1116"/>
      <c r="C103" s="138" t="s">
        <v>1455</v>
      </c>
      <c r="D103" s="161" t="str">
        <f>'1999'!C248</f>
        <v>Josef</v>
      </c>
      <c r="E103" s="186" t="str">
        <f>'1999'!D248</f>
        <v>Tatarka</v>
      </c>
      <c r="F103" s="139" t="str">
        <f>'1999'!E248</f>
        <v>Frýdlant</v>
      </c>
      <c r="G103" s="292">
        <f>'1999'!F248</f>
        <v>2.2453703703703708E-2</v>
      </c>
      <c r="H103" s="161" t="str">
        <f>'1999'!C249</f>
        <v>Vladislav</v>
      </c>
      <c r="I103" s="186" t="str">
        <f>'1999'!D249</f>
        <v>Mucha</v>
      </c>
      <c r="J103" s="139" t="str">
        <f>'1999'!E249</f>
        <v>Třinec</v>
      </c>
      <c r="K103" s="292">
        <f>'1999'!F249</f>
        <v>2.5486111111111112E-2</v>
      </c>
      <c r="L103" s="161" t="str">
        <f>'1999'!C250</f>
        <v>Jaroslav</v>
      </c>
      <c r="M103" s="186" t="str">
        <f>'1999'!D250</f>
        <v>Gaman</v>
      </c>
      <c r="N103" s="139" t="str">
        <f>'1999'!E250</f>
        <v>Bastro</v>
      </c>
      <c r="O103" s="300">
        <f>'1999'!F250</f>
        <v>2.8321759259259258E-2</v>
      </c>
      <c r="P103" s="220"/>
      <c r="Q103" s="142"/>
      <c r="R103" s="222"/>
    </row>
    <row r="104" spans="1:18" ht="13.5" customHeight="1">
      <c r="A104" s="1079">
        <v>2000</v>
      </c>
      <c r="B104" s="1119" t="s">
        <v>909</v>
      </c>
      <c r="C104" s="131" t="s">
        <v>1449</v>
      </c>
      <c r="D104" s="155" t="str">
        <f>'2000'!C13</f>
        <v>Anna</v>
      </c>
      <c r="E104" s="154" t="str">
        <f>'2000'!D13</f>
        <v>Janeczková</v>
      </c>
      <c r="F104" s="132" t="str">
        <f>'2000'!E13</f>
        <v>Mosty u Jabl.</v>
      </c>
      <c r="G104" s="288">
        <f>'2000'!F13</f>
        <v>2.488425925925926E-4</v>
      </c>
      <c r="H104" s="155" t="str">
        <f>'2000'!C14</f>
        <v>Štěpánka</v>
      </c>
      <c r="I104" s="154" t="str">
        <f>'2000'!D14</f>
        <v>Kosová</v>
      </c>
      <c r="J104" s="132" t="str">
        <f>'2000'!E14</f>
        <v>Třinec</v>
      </c>
      <c r="K104" s="288">
        <f>'2000'!F14</f>
        <v>2.7199074074074072E-4</v>
      </c>
      <c r="L104" s="155" t="str">
        <f>'2000'!C15</f>
        <v>Karolína</v>
      </c>
      <c r="M104" s="154" t="str">
        <f>'2000'!D15</f>
        <v>Medková</v>
      </c>
      <c r="N104" s="132" t="str">
        <f>'2000'!E15</f>
        <v>Hrádek</v>
      </c>
      <c r="O104" s="293">
        <f>'2000'!F15</f>
        <v>3.1712962962962961E-4</v>
      </c>
      <c r="P104" s="216"/>
      <c r="Q104" s="135"/>
      <c r="R104" s="222"/>
    </row>
    <row r="105" spans="1:18" ht="13.5" customHeight="1">
      <c r="A105" s="1080"/>
      <c r="B105" s="1120"/>
      <c r="C105" s="128" t="s">
        <v>1450</v>
      </c>
      <c r="D105" s="159" t="str">
        <f>'2000'!I13</f>
        <v>Mariusz</v>
      </c>
      <c r="E105" s="185" t="str">
        <f>'2000'!J13</f>
        <v>Czader</v>
      </c>
      <c r="F105" s="130" t="str">
        <f>'2000'!K13</f>
        <v>Třinec</v>
      </c>
      <c r="G105" s="291">
        <f>'2000'!L13</f>
        <v>2.4421296296296295E-4</v>
      </c>
      <c r="H105" s="159" t="str">
        <f>'2000'!I14</f>
        <v>Lukáš</v>
      </c>
      <c r="I105" s="185" t="str">
        <f>'2000'!J14</f>
        <v>Teofil</v>
      </c>
      <c r="J105" s="130" t="str">
        <f>'2000'!K14</f>
        <v>Bystřice</v>
      </c>
      <c r="K105" s="291">
        <f>'2000'!L14</f>
        <v>2.6851851851851852E-4</v>
      </c>
      <c r="L105" s="159" t="str">
        <f>'2000'!I15</f>
        <v>Filip</v>
      </c>
      <c r="M105" s="185" t="str">
        <f>'2000'!J15</f>
        <v>Nytra</v>
      </c>
      <c r="N105" s="130" t="str">
        <f>'2000'!K15</f>
        <v>Hrádek</v>
      </c>
      <c r="O105" s="298">
        <f>'2000'!L15</f>
        <v>2.7662037037037038E-4</v>
      </c>
      <c r="P105" s="219"/>
      <c r="Q105" s="136"/>
      <c r="R105" s="222"/>
    </row>
    <row r="106" spans="1:18" ht="13.5" customHeight="1">
      <c r="A106" s="1080"/>
      <c r="B106" s="1121" t="s">
        <v>1452</v>
      </c>
      <c r="C106" s="127" t="s">
        <v>1449</v>
      </c>
      <c r="D106" s="151" t="str">
        <f>'2000'!C38</f>
        <v>Ester</v>
      </c>
      <c r="E106" s="187" t="str">
        <f>'2000'!D38</f>
        <v>Kopečková</v>
      </c>
      <c r="F106" s="129" t="str">
        <f>'2000'!E38</f>
        <v>Frýdek-Místek</v>
      </c>
      <c r="G106" s="290">
        <f>'2000'!F38</f>
        <v>9.3865740740740726E-4</v>
      </c>
      <c r="H106" s="151" t="str">
        <f>'2000'!C39</f>
        <v>Natálie</v>
      </c>
      <c r="I106" s="187" t="str">
        <f>'2000'!D39</f>
        <v>Sikorová</v>
      </c>
      <c r="J106" s="129" t="str">
        <f>'2000'!E39</f>
        <v>Třinec</v>
      </c>
      <c r="K106" s="290">
        <f>'2000'!F39</f>
        <v>9.4444444444444448E-4</v>
      </c>
      <c r="L106" s="151" t="str">
        <f>'2000'!C40</f>
        <v>Gabriela</v>
      </c>
      <c r="M106" s="187" t="str">
        <f>'2000'!D40</f>
        <v>Kabotová</v>
      </c>
      <c r="N106" s="129" t="str">
        <f>'2000'!E40</f>
        <v>Český Těšín</v>
      </c>
      <c r="O106" s="299">
        <f>'2000'!F40</f>
        <v>9.8495370370370382E-4</v>
      </c>
      <c r="P106" s="218"/>
      <c r="Q106" s="137"/>
      <c r="R106" s="222"/>
    </row>
    <row r="107" spans="1:18" ht="13.5" customHeight="1">
      <c r="A107" s="1080"/>
      <c r="B107" s="1122"/>
      <c r="C107" s="128" t="s">
        <v>1450</v>
      </c>
      <c r="D107" s="159" t="str">
        <f>'2000'!I38</f>
        <v>Patrik</v>
      </c>
      <c r="E107" s="185" t="str">
        <f>'2000'!J38</f>
        <v>Havliczek</v>
      </c>
      <c r="F107" s="130" t="str">
        <f>'2000'!K38</f>
        <v>Hrádek</v>
      </c>
      <c r="G107" s="291">
        <f>'2000'!L38</f>
        <v>9.4097222222222227E-4</v>
      </c>
      <c r="H107" s="159" t="str">
        <f>'2000'!I39</f>
        <v>Filip</v>
      </c>
      <c r="I107" s="185" t="str">
        <f>'2000'!J39</f>
        <v>Vludarčík</v>
      </c>
      <c r="J107" s="130" t="str">
        <f>'2000'!K39</f>
        <v>Frýdek-Místek</v>
      </c>
      <c r="K107" s="291">
        <f>'2000'!L39</f>
        <v>9.5601851851851848E-4</v>
      </c>
      <c r="L107" s="159" t="str">
        <f>'2000'!I40</f>
        <v>Michal</v>
      </c>
      <c r="M107" s="185" t="str">
        <f>'2000'!J40</f>
        <v>Kuchař</v>
      </c>
      <c r="N107" s="130" t="str">
        <f>'2000'!K40</f>
        <v>Český Těšín</v>
      </c>
      <c r="O107" s="298">
        <f>'2000'!L40</f>
        <v>9.8263888888888901E-4</v>
      </c>
      <c r="P107" s="219"/>
      <c r="Q107" s="136"/>
      <c r="R107" s="222"/>
    </row>
    <row r="108" spans="1:18" ht="13.5" customHeight="1">
      <c r="A108" s="1080"/>
      <c r="B108" s="1123" t="s">
        <v>778</v>
      </c>
      <c r="C108" s="127" t="s">
        <v>1449</v>
      </c>
      <c r="D108" s="151" t="str">
        <f>'2000'!C75</f>
        <v>Agnieszka</v>
      </c>
      <c r="E108" s="187" t="str">
        <f>'2000'!D75</f>
        <v>Zawada</v>
      </c>
      <c r="F108" s="129" t="str">
        <f>'2000'!E75</f>
        <v>Istebna</v>
      </c>
      <c r="G108" s="290">
        <f>'2000'!F75</f>
        <v>8.4374999999999999E-4</v>
      </c>
      <c r="H108" s="151" t="str">
        <f>'2000'!C76</f>
        <v>Erika</v>
      </c>
      <c r="I108" s="187" t="str">
        <f>'2000'!D76</f>
        <v>Mikulenková</v>
      </c>
      <c r="J108" s="129" t="str">
        <f>'2000'!E76</f>
        <v>Frýdek-Místek</v>
      </c>
      <c r="K108" s="290">
        <f>'2000'!F76</f>
        <v>8.5532407407407399E-4</v>
      </c>
      <c r="L108" s="151" t="str">
        <f>'2000'!C77</f>
        <v>Anna</v>
      </c>
      <c r="M108" s="187" t="str">
        <f>'2000'!D77</f>
        <v>Kawulok</v>
      </c>
      <c r="N108" s="129" t="str">
        <f>'2000'!E77</f>
        <v>Istebna</v>
      </c>
      <c r="O108" s="299">
        <f>'2000'!F77</f>
        <v>8.6805555555555551E-4</v>
      </c>
      <c r="P108" s="218"/>
      <c r="Q108" s="137"/>
      <c r="R108" s="222"/>
    </row>
    <row r="109" spans="1:18" ht="13.5" customHeight="1">
      <c r="A109" s="1080"/>
      <c r="B109" s="1124"/>
      <c r="C109" s="128" t="s">
        <v>1450</v>
      </c>
      <c r="D109" s="159" t="str">
        <f>'2000'!I75</f>
        <v>Tomáš</v>
      </c>
      <c r="E109" s="185" t="str">
        <f>'2000'!J75</f>
        <v>Spratek</v>
      </c>
      <c r="F109" s="130" t="str">
        <f>'2000'!K75</f>
        <v>Bystřice</v>
      </c>
      <c r="G109" s="291">
        <f>'2000'!L75</f>
        <v>1.6585648148148148E-3</v>
      </c>
      <c r="H109" s="159" t="str">
        <f>'2000'!I76</f>
        <v>Józef</v>
      </c>
      <c r="I109" s="185" t="str">
        <f>'2000'!J76</f>
        <v>Kawulok</v>
      </c>
      <c r="J109" s="130" t="str">
        <f>'2000'!K76</f>
        <v>Istebna</v>
      </c>
      <c r="K109" s="291">
        <f>'2000'!L76</f>
        <v>1.6944444444444444E-3</v>
      </c>
      <c r="L109" s="159" t="str">
        <f>'2000'!I77</f>
        <v>Jakub</v>
      </c>
      <c r="M109" s="185" t="str">
        <f>'2000'!J77</f>
        <v>Martynek</v>
      </c>
      <c r="N109" s="130" t="str">
        <f>'2000'!K77</f>
        <v>Mosty u Jabl.</v>
      </c>
      <c r="O109" s="298">
        <f>'2000'!L77</f>
        <v>1.7222222222222222E-3</v>
      </c>
      <c r="P109" s="219"/>
      <c r="Q109" s="136"/>
      <c r="R109" s="222"/>
    </row>
    <row r="110" spans="1:18" ht="13.5" customHeight="1">
      <c r="A110" s="1080"/>
      <c r="B110" s="1125" t="s">
        <v>779</v>
      </c>
      <c r="C110" s="127" t="s">
        <v>1449</v>
      </c>
      <c r="D110" s="151" t="str">
        <f>'2000'!C120</f>
        <v>Michaela</v>
      </c>
      <c r="E110" s="187" t="str">
        <f>'2000'!D120</f>
        <v>Bubíková</v>
      </c>
      <c r="F110" s="129" t="str">
        <f>'2000'!E120</f>
        <v>Frýdek-Místek</v>
      </c>
      <c r="G110" s="290">
        <f>'2000'!F120</f>
        <v>1.5254629629629631E-3</v>
      </c>
      <c r="H110" s="151" t="str">
        <f>'2000'!C121</f>
        <v>Petra</v>
      </c>
      <c r="I110" s="187" t="str">
        <f>'2000'!D121</f>
        <v>Pišová</v>
      </c>
      <c r="J110" s="129" t="str">
        <f>'2000'!E121</f>
        <v>Frýdek-Místek</v>
      </c>
      <c r="K110" s="290">
        <f>'2000'!F121</f>
        <v>1.6365740740740739E-3</v>
      </c>
      <c r="L110" s="151" t="str">
        <f>'2000'!C122</f>
        <v>Janina</v>
      </c>
      <c r="M110" s="187" t="str">
        <f>'2000'!D122</f>
        <v>Wolná</v>
      </c>
      <c r="N110" s="129" t="str">
        <f>'2000'!E122</f>
        <v>Hrádek</v>
      </c>
      <c r="O110" s="299">
        <f>'2000'!F122</f>
        <v>1.6701388888888892E-3</v>
      </c>
      <c r="P110" s="218"/>
      <c r="Q110" s="137"/>
      <c r="R110" s="222"/>
    </row>
    <row r="111" spans="1:18" ht="13.5" customHeight="1">
      <c r="A111" s="1080"/>
      <c r="B111" s="1126"/>
      <c r="C111" s="128" t="s">
        <v>1450</v>
      </c>
      <c r="D111" s="159" t="str">
        <f>'2000'!I120</f>
        <v>Andrzej</v>
      </c>
      <c r="E111" s="185" t="str">
        <f>'2000'!J120</f>
        <v>Michalik</v>
      </c>
      <c r="F111" s="130" t="str">
        <f>'2000'!K120</f>
        <v>Jablunkov</v>
      </c>
      <c r="G111" s="291">
        <f>'2000'!L120</f>
        <v>1.9375E-3</v>
      </c>
      <c r="H111" s="159" t="str">
        <f>'2000'!I121</f>
        <v>Martin</v>
      </c>
      <c r="I111" s="185" t="str">
        <f>'2000'!J121</f>
        <v>Rajčáni</v>
      </c>
      <c r="J111" s="130" t="str">
        <f>'2000'!K121</f>
        <v>Třinec</v>
      </c>
      <c r="K111" s="291">
        <f>'2000'!L121</f>
        <v>1.9479166666666664E-3</v>
      </c>
      <c r="L111" s="159" t="str">
        <f>'2000'!I122</f>
        <v>Michal</v>
      </c>
      <c r="M111" s="185" t="str">
        <f>'2000'!J122</f>
        <v>Sikora</v>
      </c>
      <c r="N111" s="130" t="str">
        <f>'2000'!K122</f>
        <v>Třinec</v>
      </c>
      <c r="O111" s="298">
        <f>'2000'!L122</f>
        <v>1.9513888888888888E-3</v>
      </c>
      <c r="P111" s="219"/>
      <c r="Q111" s="136"/>
      <c r="R111" s="222"/>
    </row>
    <row r="112" spans="1:18" ht="13.5" customHeight="1">
      <c r="A112" s="1080"/>
      <c r="B112" s="1127" t="s">
        <v>780</v>
      </c>
      <c r="C112" s="127" t="s">
        <v>1449</v>
      </c>
      <c r="D112" s="151" t="str">
        <f>'2000'!C150</f>
        <v>Jana</v>
      </c>
      <c r="E112" s="187" t="str">
        <f>'2000'!D150</f>
        <v>Hofierková</v>
      </c>
      <c r="F112" s="129" t="str">
        <f>'2000'!E150</f>
        <v>Raškovice</v>
      </c>
      <c r="G112" s="290">
        <f>'2000'!F150</f>
        <v>1.8402777777777777E-3</v>
      </c>
      <c r="H112" s="151" t="str">
        <f>'2000'!C151</f>
        <v>Tereza</v>
      </c>
      <c r="I112" s="187" t="str">
        <f>'2000'!D151</f>
        <v>Droppová</v>
      </c>
      <c r="J112" s="129" t="str">
        <f>'2000'!E151</f>
        <v>Frýdek-Místek</v>
      </c>
      <c r="K112" s="290">
        <f>'2000'!F151</f>
        <v>1.9050925925925926E-3</v>
      </c>
      <c r="L112" s="151" t="str">
        <f>'2000'!C152</f>
        <v>Hana</v>
      </c>
      <c r="M112" s="187" t="str">
        <f>'2000'!D152</f>
        <v>Gigánková</v>
      </c>
      <c r="N112" s="129" t="str">
        <f>'2000'!E152</f>
        <v>Frýdek-Místek</v>
      </c>
      <c r="O112" s="299">
        <f>'2000'!F152</f>
        <v>1.920138888888889E-3</v>
      </c>
      <c r="P112" s="218"/>
      <c r="Q112" s="137"/>
      <c r="R112" s="222"/>
    </row>
    <row r="113" spans="1:18" ht="13.5" customHeight="1">
      <c r="A113" s="1080"/>
      <c r="B113" s="1128"/>
      <c r="C113" s="128" t="s">
        <v>1450</v>
      </c>
      <c r="D113" s="159" t="str">
        <f>'2000'!I150</f>
        <v>Rostislav</v>
      </c>
      <c r="E113" s="185" t="str">
        <f>'2000'!J150</f>
        <v>Nytra</v>
      </c>
      <c r="F113" s="130" t="str">
        <f>'2000'!K150</f>
        <v>Třinec</v>
      </c>
      <c r="G113" s="291">
        <f>'2000'!L150</f>
        <v>3.158564814814815E-3</v>
      </c>
      <c r="H113" s="159" t="str">
        <f>'2000'!I151</f>
        <v>Tomáš</v>
      </c>
      <c r="I113" s="185" t="str">
        <f>'2000'!J151</f>
        <v>Martinák</v>
      </c>
      <c r="J113" s="130" t="str">
        <f>'2000'!K151</f>
        <v>Frýdek-Místek</v>
      </c>
      <c r="K113" s="291">
        <f>'2000'!L151</f>
        <v>3.2395833333333335E-3</v>
      </c>
      <c r="L113" s="159" t="str">
        <f>'2000'!I152</f>
        <v>Miroslav</v>
      </c>
      <c r="M113" s="185" t="str">
        <f>'2000'!J152</f>
        <v>Lepíček</v>
      </c>
      <c r="N113" s="130" t="str">
        <f>'2000'!K152</f>
        <v>Frýdek-Místek</v>
      </c>
      <c r="O113" s="298">
        <f>'2000'!L152</f>
        <v>3.2638888888888891E-3</v>
      </c>
      <c r="P113" s="219"/>
      <c r="Q113" s="136"/>
      <c r="R113" s="222"/>
    </row>
    <row r="114" spans="1:18" ht="13.5" customHeight="1">
      <c r="A114" s="1080"/>
      <c r="B114" s="1129" t="s">
        <v>1636</v>
      </c>
      <c r="C114" s="127" t="s">
        <v>1449</v>
      </c>
      <c r="D114" s="151" t="str">
        <f>'2000'!C177</f>
        <v>Monika</v>
      </c>
      <c r="E114" s="187" t="str">
        <f>'2000'!D177</f>
        <v>Janošcová</v>
      </c>
      <c r="F114" s="129" t="str">
        <f>'2000'!E177</f>
        <v>Frýdek-Místek</v>
      </c>
      <c r="G114" s="290">
        <f>'2000'!F177</f>
        <v>3.6261574074074074E-3</v>
      </c>
      <c r="H114" s="151" t="str">
        <f>'2000'!C178</f>
        <v>Agnieszka</v>
      </c>
      <c r="I114" s="187" t="str">
        <f>'2000'!D178</f>
        <v>Kąkol</v>
      </c>
      <c r="J114" s="129" t="str">
        <f>'2000'!E178</f>
        <v>Istebna</v>
      </c>
      <c r="K114" s="290">
        <f>'2000'!F178</f>
        <v>3.8240740740740739E-3</v>
      </c>
      <c r="L114" s="151" t="str">
        <f>'2000'!C179</f>
        <v>Kateřina</v>
      </c>
      <c r="M114" s="187" t="str">
        <f>'2000'!D179</f>
        <v>Buzášová</v>
      </c>
      <c r="N114" s="129" t="str">
        <f>'2000'!E179</f>
        <v>Nýdek</v>
      </c>
      <c r="O114" s="299">
        <f>'2000'!F179</f>
        <v>3.9467592592592592E-3</v>
      </c>
      <c r="P114" s="221"/>
      <c r="Q114" s="212"/>
      <c r="R114" s="222"/>
    </row>
    <row r="115" spans="1:18" ht="13.5" customHeight="1">
      <c r="A115" s="1080"/>
      <c r="B115" s="1130"/>
      <c r="C115" s="128" t="s">
        <v>1450</v>
      </c>
      <c r="D115" s="159" t="str">
        <f>'2000'!I177</f>
        <v>Jan</v>
      </c>
      <c r="E115" s="185" t="str">
        <f>'2000'!J177</f>
        <v>Kaleta</v>
      </c>
      <c r="F115" s="130" t="str">
        <f>'2000'!K177</f>
        <v>Hrádek</v>
      </c>
      <c r="G115" s="291">
        <f>'2000'!L177</f>
        <v>9.105324074074073E-3</v>
      </c>
      <c r="H115" s="159" t="str">
        <f>'2000'!I178</f>
        <v>Jan</v>
      </c>
      <c r="I115" s="185" t="str">
        <f>'2000'!J178</f>
        <v>Pavlík</v>
      </c>
      <c r="J115" s="130" t="str">
        <f>'2000'!K178</f>
        <v>Frýdek-Místek</v>
      </c>
      <c r="K115" s="291">
        <f>'2000'!L178</f>
        <v>9.115740740740742E-3</v>
      </c>
      <c r="L115" s="159" t="str">
        <f>'2000'!I179</f>
        <v>Mariusz</v>
      </c>
      <c r="M115" s="185" t="str">
        <f>'2000'!J179</f>
        <v>Zawada</v>
      </c>
      <c r="N115" s="130" t="str">
        <f>'2000'!K179</f>
        <v>Istebna</v>
      </c>
      <c r="O115" s="298">
        <f>'2000'!L179</f>
        <v>9.4108796296296284E-3</v>
      </c>
      <c r="P115" s="221"/>
      <c r="Q115" s="212"/>
      <c r="R115" s="222"/>
    </row>
    <row r="116" spans="1:18" ht="13.5" customHeight="1">
      <c r="A116" s="1080"/>
      <c r="B116" s="1117" t="s">
        <v>781</v>
      </c>
      <c r="C116" s="127" t="s">
        <v>1449</v>
      </c>
      <c r="D116" s="151" t="str">
        <f>'2000'!C202</f>
        <v>Ivana</v>
      </c>
      <c r="E116" s="187" t="str">
        <f>'2000'!D202</f>
        <v>Kuřecová</v>
      </c>
      <c r="F116" s="129" t="str">
        <f>'2000'!E202</f>
        <v>Frýdek-Místek</v>
      </c>
      <c r="G116" s="290">
        <f>'2000'!F202</f>
        <v>9.9421296296296289E-3</v>
      </c>
      <c r="H116" s="151" t="str">
        <f>'2000'!C203</f>
        <v>Ivana</v>
      </c>
      <c r="I116" s="187" t="str">
        <f>'2000'!D203</f>
        <v>Bařinová</v>
      </c>
      <c r="J116" s="129" t="str">
        <f>'2000'!E203</f>
        <v>Frýdek-Místek</v>
      </c>
      <c r="K116" s="290">
        <f>'2000'!F203</f>
        <v>1.1498842592592593E-2</v>
      </c>
      <c r="L116" s="151" t="str">
        <f>'2000'!C204</f>
        <v>Anna</v>
      </c>
      <c r="M116" s="187" t="str">
        <f>'2000'!D204</f>
        <v>Adámková</v>
      </c>
      <c r="N116" s="129" t="str">
        <f>'2000'!E204</f>
        <v>Český Těšín</v>
      </c>
      <c r="O116" s="299">
        <f>'2000'!F204</f>
        <v>1.3891203703703704E-2</v>
      </c>
      <c r="P116" s="218"/>
      <c r="Q116" s="137"/>
      <c r="R116" s="222"/>
    </row>
    <row r="117" spans="1:18" ht="13.5" customHeight="1">
      <c r="A117" s="1080"/>
      <c r="B117" s="1118"/>
      <c r="C117" s="128" t="s">
        <v>1450</v>
      </c>
      <c r="D117" s="159" t="str">
        <f>'2000'!I202</f>
        <v>Daniel</v>
      </c>
      <c r="E117" s="185" t="str">
        <f>'2000'!J202</f>
        <v>Kaleta</v>
      </c>
      <c r="F117" s="130" t="str">
        <f>'2000'!K202</f>
        <v>Hrádek</v>
      </c>
      <c r="G117" s="291">
        <f>'2000'!L202</f>
        <v>9.0995370370370362E-3</v>
      </c>
      <c r="H117" s="159" t="str">
        <f>'2000'!I203</f>
        <v>Jan</v>
      </c>
      <c r="I117" s="185" t="str">
        <f>'2000'!J203</f>
        <v>Jursa</v>
      </c>
      <c r="J117" s="130" t="str">
        <f>'2000'!K203</f>
        <v>Hrádek</v>
      </c>
      <c r="K117" s="291">
        <f>'2000'!L203</f>
        <v>1.0524305555555556E-2</v>
      </c>
      <c r="L117" s="159" t="str">
        <f>'2000'!I204</f>
        <v>Jakub</v>
      </c>
      <c r="M117" s="185" t="str">
        <f>'2000'!J204</f>
        <v>Adámek</v>
      </c>
      <c r="N117" s="130" t="str">
        <f>'2000'!K204</f>
        <v>Český Těšín</v>
      </c>
      <c r="O117" s="298">
        <f>'2000'!L204</f>
        <v>1.3868055555555555E-2</v>
      </c>
      <c r="P117" s="219"/>
      <c r="Q117" s="136"/>
      <c r="R117" s="222"/>
    </row>
    <row r="118" spans="1:18" ht="13.5" customHeight="1">
      <c r="A118" s="1080"/>
      <c r="B118" s="1109" t="s">
        <v>782</v>
      </c>
      <c r="C118" s="127" t="s">
        <v>1456</v>
      </c>
      <c r="D118" s="151" t="str">
        <f>'2000'!C227</f>
        <v>Hana</v>
      </c>
      <c r="E118" s="187" t="str">
        <f>'2000'!D227</f>
        <v>Haroková</v>
      </c>
      <c r="F118" s="129" t="str">
        <f>'2000'!E227</f>
        <v>Brno</v>
      </c>
      <c r="G118" s="290">
        <f>'2000'!F227</f>
        <v>9.0046296296296298E-3</v>
      </c>
      <c r="H118" s="151" t="str">
        <f>'2000'!C228</f>
        <v>Michaela</v>
      </c>
      <c r="I118" s="187" t="str">
        <f>'2000'!D228</f>
        <v>Legierská</v>
      </c>
      <c r="J118" s="129" t="str">
        <f>'2000'!E228</f>
        <v>Ostrava</v>
      </c>
      <c r="K118" s="290">
        <f>'2000'!F228</f>
        <v>9.105324074074073E-3</v>
      </c>
      <c r="L118" s="151" t="str">
        <f>'2000'!C229</f>
        <v>Klára</v>
      </c>
      <c r="M118" s="187" t="str">
        <f>'2000'!D229</f>
        <v>Maštalířová</v>
      </c>
      <c r="N118" s="129" t="str">
        <f>'2000'!E229</f>
        <v>Frýdek-Místek</v>
      </c>
      <c r="O118" s="299">
        <f>'2000'!F229</f>
        <v>1.1841435185185184E-2</v>
      </c>
      <c r="P118" s="218"/>
      <c r="Q118" s="137"/>
      <c r="R118" s="222"/>
    </row>
    <row r="119" spans="1:18" ht="13.5" customHeight="1">
      <c r="A119" s="1080"/>
      <c r="B119" s="1110"/>
      <c r="C119" s="128" t="s">
        <v>1455</v>
      </c>
      <c r="D119" s="159" t="str">
        <f>'2000'!I227</f>
        <v>Zdeněk</v>
      </c>
      <c r="E119" s="185" t="str">
        <f>'2000'!J227</f>
        <v>Mezuliáník</v>
      </c>
      <c r="F119" s="204" t="str">
        <f>'2000'!K227</f>
        <v>Mariánské Lázně</v>
      </c>
      <c r="G119" s="291">
        <f>'2000'!L227</f>
        <v>1.7646990740740741E-2</v>
      </c>
      <c r="H119" s="159" t="str">
        <f>'2000'!I228</f>
        <v>Petr</v>
      </c>
      <c r="I119" s="185" t="str">
        <f>'2000'!J228</f>
        <v>Prokop</v>
      </c>
      <c r="J119" s="130" t="str">
        <f>'2000'!K228</f>
        <v>Český Těšín</v>
      </c>
      <c r="K119" s="291">
        <f>'2000'!L228</f>
        <v>1.8185185185185186E-2</v>
      </c>
      <c r="L119" s="159" t="str">
        <f>'2000'!I229</f>
        <v>Petr</v>
      </c>
      <c r="M119" s="185" t="str">
        <f>'2000'!J229</f>
        <v>Mikulenka</v>
      </c>
      <c r="N119" s="130" t="str">
        <f>'2000'!K229</f>
        <v>Frýdek-Místek</v>
      </c>
      <c r="O119" s="298">
        <f>'2000'!L229</f>
        <v>1.8481481481481481E-2</v>
      </c>
      <c r="P119" s="219"/>
      <c r="Q119" s="136"/>
      <c r="R119" s="222"/>
    </row>
    <row r="120" spans="1:18" ht="13.5" customHeight="1">
      <c r="A120" s="1080"/>
      <c r="B120" s="1111" t="s">
        <v>1453</v>
      </c>
      <c r="C120" s="127" t="s">
        <v>1456</v>
      </c>
      <c r="D120" s="151" t="str">
        <f>'2000'!C252</f>
        <v>Dana</v>
      </c>
      <c r="E120" s="187" t="str">
        <f>'2000'!D252</f>
        <v>Hajná</v>
      </c>
      <c r="F120" s="129" t="str">
        <f>'2000'!E252</f>
        <v>Kroměříž</v>
      </c>
      <c r="G120" s="290">
        <f>'2000'!F252</f>
        <v>9.2638888888888892E-3</v>
      </c>
      <c r="H120" s="151" t="str">
        <f>'2000'!C253</f>
        <v>Ludmila</v>
      </c>
      <c r="I120" s="187" t="str">
        <f>'2000'!D253</f>
        <v>Šokalová</v>
      </c>
      <c r="J120" s="129" t="str">
        <f>'2000'!E253</f>
        <v>Staříč</v>
      </c>
      <c r="K120" s="290">
        <f>'2000'!F253</f>
        <v>1.0292824074074074E-2</v>
      </c>
      <c r="L120" s="151" t="str">
        <f>'2000'!C254</f>
        <v>Danuta</v>
      </c>
      <c r="M120" s="187" t="str">
        <f>'2000'!D254</f>
        <v>Ligocka</v>
      </c>
      <c r="N120" s="129" t="str">
        <f>'2000'!E254</f>
        <v>Istebna</v>
      </c>
      <c r="O120" s="299">
        <f>'2000'!F254</f>
        <v>1.1353009259259259E-2</v>
      </c>
      <c r="P120" s="218"/>
      <c r="Q120" s="137"/>
      <c r="R120" s="222"/>
    </row>
    <row r="121" spans="1:18" ht="13.5" customHeight="1">
      <c r="A121" s="1080"/>
      <c r="B121" s="1112"/>
      <c r="C121" s="128" t="s">
        <v>1455</v>
      </c>
      <c r="D121" s="159" t="str">
        <f>'2000'!I252</f>
        <v>Václav</v>
      </c>
      <c r="E121" s="185" t="str">
        <f>'2000'!J252</f>
        <v>Filip</v>
      </c>
      <c r="F121" s="130" t="str">
        <f>'2000'!K252</f>
        <v>Kroměříž</v>
      </c>
      <c r="G121" s="291">
        <f>'2000'!L252</f>
        <v>1.8309027777777775E-2</v>
      </c>
      <c r="H121" s="159" t="str">
        <f>'2000'!I253</f>
        <v>Roman</v>
      </c>
      <c r="I121" s="185" t="str">
        <f>'2000'!J253</f>
        <v>Slowioczek</v>
      </c>
      <c r="J121" s="130" t="str">
        <f>'2000'!K253</f>
        <v>Jablunkov</v>
      </c>
      <c r="K121" s="291">
        <f>'2000'!L253</f>
        <v>1.9487268518518518E-2</v>
      </c>
      <c r="L121" s="159" t="str">
        <f>'2000'!I254</f>
        <v>Petr</v>
      </c>
      <c r="M121" s="185" t="str">
        <f>'2000'!J254</f>
        <v>Tvrzník</v>
      </c>
      <c r="N121" s="130" t="str">
        <f>'2000'!K254</f>
        <v>Jablunkov</v>
      </c>
      <c r="O121" s="298">
        <f>'2000'!L254</f>
        <v>2.0092592592592592E-2</v>
      </c>
      <c r="P121" s="219"/>
      <c r="Q121" s="136"/>
      <c r="R121" s="222"/>
    </row>
    <row r="122" spans="1:18" ht="9" customHeight="1">
      <c r="A122" s="1080"/>
      <c r="B122" s="1113" t="s">
        <v>775</v>
      </c>
      <c r="C122" s="127" t="s">
        <v>1456</v>
      </c>
      <c r="D122" s="151"/>
      <c r="E122" s="187"/>
      <c r="F122" s="129"/>
      <c r="G122" s="290"/>
      <c r="H122" s="151"/>
      <c r="I122" s="187"/>
      <c r="J122" s="129"/>
      <c r="K122" s="290"/>
      <c r="L122" s="151"/>
      <c r="M122" s="187"/>
      <c r="N122" s="129"/>
      <c r="O122" s="299"/>
      <c r="P122" s="218"/>
      <c r="Q122" s="137"/>
      <c r="R122" s="222"/>
    </row>
    <row r="123" spans="1:18" ht="13.5" customHeight="1">
      <c r="A123" s="1080"/>
      <c r="B123" s="1114"/>
      <c r="C123" s="128" t="s">
        <v>1455</v>
      </c>
      <c r="D123" s="159" t="str">
        <f>'2000'!I277</f>
        <v>František</v>
      </c>
      <c r="E123" s="185" t="str">
        <f>'2000'!J277</f>
        <v>Holec</v>
      </c>
      <c r="F123" s="130" t="str">
        <f>'2000'!K277</f>
        <v>Frýdek-Místek</v>
      </c>
      <c r="G123" s="291">
        <f>'2000'!L277</f>
        <v>2.0424768518518519E-2</v>
      </c>
      <c r="H123" s="159" t="str">
        <f>'2000'!I278</f>
        <v>Jan</v>
      </c>
      <c r="I123" s="185" t="str">
        <f>'2000'!J278</f>
        <v>Hrach</v>
      </c>
      <c r="J123" s="130" t="str">
        <f>'2000'!K278</f>
        <v>Karviná</v>
      </c>
      <c r="K123" s="291">
        <f>'2000'!L278</f>
        <v>2.0750000000000001E-2</v>
      </c>
      <c r="L123" s="159" t="str">
        <f>'2000'!I279</f>
        <v>Ervin</v>
      </c>
      <c r="M123" s="185" t="str">
        <f>'2000'!J279</f>
        <v>Podžorný</v>
      </c>
      <c r="N123" s="130" t="str">
        <f>'2000'!K279</f>
        <v>Třinec</v>
      </c>
      <c r="O123" s="298">
        <f>'2000'!L279</f>
        <v>2.3293981481481485E-2</v>
      </c>
      <c r="P123" s="219"/>
      <c r="Q123" s="136"/>
      <c r="R123" s="222"/>
    </row>
    <row r="124" spans="1:18" ht="9" customHeight="1">
      <c r="A124" s="1080"/>
      <c r="B124" s="1115" t="s">
        <v>1454</v>
      </c>
      <c r="C124" s="127" t="s">
        <v>1456</v>
      </c>
      <c r="D124" s="151"/>
      <c r="E124" s="187"/>
      <c r="F124" s="129"/>
      <c r="G124" s="290"/>
      <c r="H124" s="151"/>
      <c r="I124" s="187"/>
      <c r="J124" s="129"/>
      <c r="K124" s="290"/>
      <c r="L124" s="151"/>
      <c r="M124" s="187"/>
      <c r="N124" s="129"/>
      <c r="O124" s="299"/>
      <c r="P124" s="218"/>
      <c r="Q124" s="137"/>
      <c r="R124" s="222"/>
    </row>
    <row r="125" spans="1:18" ht="13.5" customHeight="1" thickBot="1">
      <c r="A125" s="1081"/>
      <c r="B125" s="1116"/>
      <c r="C125" s="138" t="s">
        <v>1455</v>
      </c>
      <c r="D125" s="161" t="str">
        <f>'2000'!C277</f>
        <v>Josef</v>
      </c>
      <c r="E125" s="186" t="str">
        <f>'2000'!D277</f>
        <v>Tatarka</v>
      </c>
      <c r="F125" s="139" t="str">
        <f>'2000'!E277</f>
        <v>Frýdlant</v>
      </c>
      <c r="G125" s="292">
        <f>'2000'!F277</f>
        <v>2.3559027777777772E-2</v>
      </c>
      <c r="H125" s="161" t="str">
        <f>'2000'!C278</f>
        <v>Jaroslav</v>
      </c>
      <c r="I125" s="186" t="str">
        <f>'2000'!D278</f>
        <v>Gaman</v>
      </c>
      <c r="J125" s="139" t="str">
        <f>'2000'!E278</f>
        <v>Havířov</v>
      </c>
      <c r="K125" s="292">
        <f>'2000'!F278</f>
        <v>2.6150462962962962E-2</v>
      </c>
      <c r="L125" s="161" t="str">
        <f>'2000'!C279</f>
        <v>Vladislav</v>
      </c>
      <c r="M125" s="186" t="str">
        <f>'2000'!D279</f>
        <v>Mucha</v>
      </c>
      <c r="N125" s="139" t="str">
        <f>'2000'!E279</f>
        <v>Třinec</v>
      </c>
      <c r="O125" s="300">
        <f>'2000'!F279</f>
        <v>2.7120370370370375E-2</v>
      </c>
      <c r="P125" s="220"/>
      <c r="Q125" s="142"/>
      <c r="R125" s="222"/>
    </row>
    <row r="126" spans="1:18">
      <c r="A126" s="1079">
        <v>2001</v>
      </c>
      <c r="B126" s="1119" t="s">
        <v>909</v>
      </c>
      <c r="C126" s="131" t="s">
        <v>1449</v>
      </c>
      <c r="D126" s="155" t="str">
        <f>'2001'!C14</f>
        <v xml:space="preserve">Monika              </v>
      </c>
      <c r="E126" s="154" t="str">
        <f>'2001'!D14</f>
        <v xml:space="preserve">Mrozková            </v>
      </c>
      <c r="F126" s="132" t="str">
        <f>'2001'!E14</f>
        <v>Bystřice</v>
      </c>
      <c r="G126" s="323">
        <f>'2001'!F14</f>
        <v>40.799999999999997</v>
      </c>
      <c r="H126" s="155" t="str">
        <f>'2001'!C15</f>
        <v xml:space="preserve">Gabriela            </v>
      </c>
      <c r="I126" s="154" t="str">
        <f>'2001'!D15</f>
        <v xml:space="preserve">Szotkowská   </v>
      </c>
      <c r="J126" s="132" t="str">
        <f>'2001'!E15</f>
        <v>Mosty u Jabl.</v>
      </c>
      <c r="K126" s="323">
        <f>'2001'!F15</f>
        <v>48.5</v>
      </c>
      <c r="L126" s="155">
        <f>'2001'!C16</f>
        <v>0</v>
      </c>
      <c r="M126" s="154">
        <f>'2001'!D16</f>
        <v>0</v>
      </c>
      <c r="N126" s="132">
        <f>'2001'!E16</f>
        <v>0</v>
      </c>
      <c r="O126" s="327">
        <f>'2001'!F16</f>
        <v>0</v>
      </c>
    </row>
    <row r="127" spans="1:18">
      <c r="A127" s="1080"/>
      <c r="B127" s="1120"/>
      <c r="C127" s="128" t="s">
        <v>1450</v>
      </c>
      <c r="D127" s="159" t="str">
        <f>'2001'!I14</f>
        <v xml:space="preserve">Andrzej             </v>
      </c>
      <c r="E127" s="185" t="str">
        <f>'2001'!J14</f>
        <v xml:space="preserve">Žabka               </v>
      </c>
      <c r="F127" s="130" t="str">
        <f>'2001'!K14</f>
        <v>Hrádek</v>
      </c>
      <c r="G127" s="324">
        <f>'2001'!L14</f>
        <v>27.9</v>
      </c>
      <c r="H127" s="159" t="str">
        <f>'2001'!I15</f>
        <v xml:space="preserve">Filip               </v>
      </c>
      <c r="I127" s="185" t="str">
        <f>'2001'!J15</f>
        <v xml:space="preserve">Nytra               </v>
      </c>
      <c r="J127" s="130" t="str">
        <f>'2001'!K15</f>
        <v>Hrádek</v>
      </c>
      <c r="K127" s="324">
        <f>'2001'!L15</f>
        <v>29.1</v>
      </c>
      <c r="L127" s="159" t="str">
        <f>'2001'!I16</f>
        <v xml:space="preserve">Marek               </v>
      </c>
      <c r="M127" s="185" t="str">
        <f>'2001'!J16</f>
        <v xml:space="preserve">Konderla            </v>
      </c>
      <c r="N127" s="130" t="str">
        <f>'2001'!K16</f>
        <v>Hrádek</v>
      </c>
      <c r="O127" s="328">
        <f>'2001'!L16</f>
        <v>32.799999999999997</v>
      </c>
    </row>
    <row r="128" spans="1:18">
      <c r="A128" s="1080"/>
      <c r="B128" s="1121" t="s">
        <v>1452</v>
      </c>
      <c r="C128" s="127" t="s">
        <v>1449</v>
      </c>
      <c r="D128" s="151" t="str">
        <f>'2001'!C39</f>
        <v xml:space="preserve">Dominika            </v>
      </c>
      <c r="E128" s="187" t="str">
        <f>'2001'!D39</f>
        <v xml:space="preserve">Hulawy             </v>
      </c>
      <c r="F128" s="129" t="str">
        <f>'2001'!E39</f>
        <v>Istebna</v>
      </c>
      <c r="G128" s="325">
        <f>'2001'!F39</f>
        <v>140.6</v>
      </c>
      <c r="H128" s="151" t="str">
        <f>'2001'!C40</f>
        <v xml:space="preserve">Marta               </v>
      </c>
      <c r="I128" s="187" t="str">
        <f>'2001'!D40</f>
        <v xml:space="preserve">Kohut               </v>
      </c>
      <c r="J128" s="129" t="str">
        <f>'2001'!E40</f>
        <v>Istebna</v>
      </c>
      <c r="K128" s="325">
        <f>'2001'!F40</f>
        <v>141.69999999999999</v>
      </c>
      <c r="L128" s="151" t="str">
        <f>'2001'!C41</f>
        <v xml:space="preserve">Kateřina            </v>
      </c>
      <c r="M128" s="187" t="str">
        <f>'2001'!D41</f>
        <v xml:space="preserve">Krzoková            </v>
      </c>
      <c r="N128" s="129" t="str">
        <f>'2001'!E41</f>
        <v>Písečná</v>
      </c>
      <c r="O128" s="329">
        <f>'2001'!F41</f>
        <v>143.1</v>
      </c>
    </row>
    <row r="129" spans="1:15">
      <c r="A129" s="1080"/>
      <c r="B129" s="1122"/>
      <c r="C129" s="128" t="s">
        <v>1450</v>
      </c>
      <c r="D129" s="159" t="str">
        <f>'2001'!I39</f>
        <v xml:space="preserve">Filip               </v>
      </c>
      <c r="E129" s="185" t="str">
        <f>'2001'!J39</f>
        <v xml:space="preserve">Vludarčík           </v>
      </c>
      <c r="F129" s="130" t="str">
        <f>'2001'!K39</f>
        <v>Frýdek-Místek</v>
      </c>
      <c r="G129" s="324">
        <f>'2001'!L39</f>
        <v>120.4</v>
      </c>
      <c r="H129" s="159" t="str">
        <f>'2001'!I40</f>
        <v xml:space="preserve">David               </v>
      </c>
      <c r="I129" s="185" t="str">
        <f>'2001'!J40</f>
        <v xml:space="preserve">Štefek              </v>
      </c>
      <c r="J129" s="130" t="str">
        <f>'2001'!K40</f>
        <v>Frýdek-Místek</v>
      </c>
      <c r="K129" s="324">
        <f>'2001'!L40</f>
        <v>122.3</v>
      </c>
      <c r="L129" s="159" t="str">
        <f>'2001'!I41</f>
        <v xml:space="preserve">Bartolomiej         </v>
      </c>
      <c r="M129" s="185" t="str">
        <f>'2001'!J41</f>
        <v xml:space="preserve">Rucki               </v>
      </c>
      <c r="N129" s="130" t="str">
        <f>'2001'!K41</f>
        <v>Istebna</v>
      </c>
      <c r="O129" s="328">
        <f>'2001'!L41</f>
        <v>126.2</v>
      </c>
    </row>
    <row r="130" spans="1:15">
      <c r="A130" s="1080"/>
      <c r="B130" s="1123" t="s">
        <v>778</v>
      </c>
      <c r="C130" s="127" t="s">
        <v>1449</v>
      </c>
      <c r="D130" s="151" t="str">
        <f>'2001'!C76</f>
        <v xml:space="preserve">Hana                </v>
      </c>
      <c r="E130" s="187" t="str">
        <f>'2001'!D76</f>
        <v xml:space="preserve">Holejšovská   </v>
      </c>
      <c r="F130" s="129" t="str">
        <f>'2001'!E76</f>
        <v>Frýdek-Místek</v>
      </c>
      <c r="G130" s="325">
        <f>'2001'!F76</f>
        <v>117.6</v>
      </c>
      <c r="H130" s="151" t="str">
        <f>'2001'!C77</f>
        <v xml:space="preserve">Natálie             </v>
      </c>
      <c r="I130" s="187" t="str">
        <f>'2001'!D77</f>
        <v xml:space="preserve">Sikorová            </v>
      </c>
      <c r="J130" s="129" t="str">
        <f>'2001'!E77</f>
        <v>Třinec</v>
      </c>
      <c r="K130" s="325">
        <f>'2001'!F77</f>
        <v>118.9</v>
      </c>
      <c r="L130" s="151" t="str">
        <f>'2001'!C78</f>
        <v xml:space="preserve">Marcela             </v>
      </c>
      <c r="M130" s="187" t="str">
        <f>'2001'!D78</f>
        <v xml:space="preserve">Czudková            </v>
      </c>
      <c r="N130" s="129" t="str">
        <f>'2001'!E78</f>
        <v>Hrádek</v>
      </c>
      <c r="O130" s="329">
        <f>'2001'!F78</f>
        <v>122.6</v>
      </c>
    </row>
    <row r="131" spans="1:15">
      <c r="A131" s="1080"/>
      <c r="B131" s="1124"/>
      <c r="C131" s="128" t="s">
        <v>1450</v>
      </c>
      <c r="D131" s="159" t="str">
        <f>'2001'!I76</f>
        <v xml:space="preserve">Daniel              </v>
      </c>
      <c r="E131" s="185" t="str">
        <f>'2001'!J76</f>
        <v xml:space="preserve">Moškoř              </v>
      </c>
      <c r="F131" s="130" t="str">
        <f>'2001'!K76</f>
        <v>Frýdek-Místek</v>
      </c>
      <c r="G131" s="324">
        <f>'2001'!L76</f>
        <v>224</v>
      </c>
      <c r="H131" s="159" t="str">
        <f>'2001'!I77</f>
        <v xml:space="preserve">Jiří                </v>
      </c>
      <c r="I131" s="185" t="str">
        <f>'2001'!J77</f>
        <v xml:space="preserve">Uherek              </v>
      </c>
      <c r="J131" s="130" t="str">
        <f>'2001'!K77</f>
        <v>Frýdek-Místek</v>
      </c>
      <c r="K131" s="324">
        <f>'2001'!L77</f>
        <v>228</v>
      </c>
      <c r="L131" s="159" t="str">
        <f>'2001'!I78</f>
        <v xml:space="preserve">Michal              </v>
      </c>
      <c r="M131" s="185" t="str">
        <f>'2001'!J78</f>
        <v xml:space="preserve">Štefek              </v>
      </c>
      <c r="N131" s="130" t="str">
        <f>'2001'!K78</f>
        <v>Frýdek-Místek</v>
      </c>
      <c r="O131" s="328">
        <f>'2001'!L78</f>
        <v>231.4</v>
      </c>
    </row>
    <row r="132" spans="1:15">
      <c r="A132" s="1080"/>
      <c r="B132" s="1125" t="s">
        <v>779</v>
      </c>
      <c r="C132" s="127" t="s">
        <v>1449</v>
      </c>
      <c r="D132" s="151" t="str">
        <f>'2001'!C121</f>
        <v xml:space="preserve">Eva                 </v>
      </c>
      <c r="E132" s="187" t="str">
        <f>'2001'!D121</f>
        <v>Heczková</v>
      </c>
      <c r="F132" s="129" t="str">
        <f>'2001'!E121</f>
        <v>Třinec</v>
      </c>
      <c r="G132" s="325">
        <f>'2001'!F121</f>
        <v>220.8</v>
      </c>
      <c r="H132" s="151" t="str">
        <f>'2001'!C122</f>
        <v xml:space="preserve">Agnieszka           </v>
      </c>
      <c r="I132" s="187" t="str">
        <f>'2001'!D122</f>
        <v>Zawada</v>
      </c>
      <c r="J132" s="129" t="str">
        <f>'2001'!E122</f>
        <v>Istebna</v>
      </c>
      <c r="K132" s="325">
        <f>'2001'!F122</f>
        <v>223.1</v>
      </c>
      <c r="L132" s="151" t="str">
        <f>'2001'!C123</f>
        <v xml:space="preserve">Lada                </v>
      </c>
      <c r="M132" s="187" t="str">
        <f>'2001'!D123</f>
        <v>Medvecová</v>
      </c>
      <c r="N132" s="129" t="str">
        <f>'2001'!E123</f>
        <v>Frýdek-Místek</v>
      </c>
      <c r="O132" s="329">
        <f>'2001'!F123</f>
        <v>223.7</v>
      </c>
    </row>
    <row r="133" spans="1:15">
      <c r="A133" s="1080"/>
      <c r="B133" s="1126"/>
      <c r="C133" s="128" t="s">
        <v>1450</v>
      </c>
      <c r="D133" s="159" t="str">
        <f>'2001'!I121</f>
        <v xml:space="preserve">Andrzej             </v>
      </c>
      <c r="E133" s="185" t="str">
        <f>'2001'!J121</f>
        <v xml:space="preserve">Michalik            </v>
      </c>
      <c r="F133" s="130" t="str">
        <f>'2001'!K121</f>
        <v>Jablunkov</v>
      </c>
      <c r="G133" s="324">
        <f>'2001'!L121</f>
        <v>249.2</v>
      </c>
      <c r="H133" s="159" t="str">
        <f>'2001'!I122</f>
        <v xml:space="preserve">Jozef               </v>
      </c>
      <c r="I133" s="185" t="str">
        <f>'2001'!J122</f>
        <v xml:space="preserve">Kawulok             </v>
      </c>
      <c r="J133" s="130" t="str">
        <f>'2001'!K122</f>
        <v>Istebna</v>
      </c>
      <c r="K133" s="324">
        <f>'2001'!L122</f>
        <v>250.8</v>
      </c>
      <c r="L133" s="159" t="str">
        <f>'2001'!I123</f>
        <v xml:space="preserve">Henryk              </v>
      </c>
      <c r="M133" s="185" t="str">
        <f>'2001'!J123</f>
        <v xml:space="preserve">Kawulok             </v>
      </c>
      <c r="N133" s="130" t="str">
        <f>'2001'!K123</f>
        <v>Jaworzynka</v>
      </c>
      <c r="O133" s="328">
        <f>'2001'!L123</f>
        <v>251.5</v>
      </c>
    </row>
    <row r="134" spans="1:15">
      <c r="A134" s="1080"/>
      <c r="B134" s="1127" t="s">
        <v>780</v>
      </c>
      <c r="C134" s="127" t="s">
        <v>1449</v>
      </c>
      <c r="D134" s="151" t="str">
        <f>'2001'!C163</f>
        <v xml:space="preserve">Tereza              </v>
      </c>
      <c r="E134" s="187" t="str">
        <f>'2001'!D163</f>
        <v xml:space="preserve">Otahalová   </v>
      </c>
      <c r="F134" s="129" t="str">
        <f>'2001'!E163</f>
        <v>Ostrava</v>
      </c>
      <c r="G134" s="325">
        <f>'2001'!F163</f>
        <v>251.7</v>
      </c>
      <c r="H134" s="151" t="str">
        <f>'2001'!C164</f>
        <v xml:space="preserve">Pavla               </v>
      </c>
      <c r="I134" s="187" t="str">
        <f>'2001'!D164</f>
        <v>Slavíková</v>
      </c>
      <c r="J134" s="129" t="str">
        <f>'2001'!E164</f>
        <v>Frýdek-Místek</v>
      </c>
      <c r="K134" s="325">
        <f>'2001'!F164</f>
        <v>300.7</v>
      </c>
      <c r="L134" s="151" t="str">
        <f>'2001'!C165</f>
        <v xml:space="preserve">Zuzana              </v>
      </c>
      <c r="M134" s="187" t="str">
        <f>'2001'!D165</f>
        <v xml:space="preserve">Schindlerová  </v>
      </c>
      <c r="N134" s="129" t="str">
        <f>'2001'!E165</f>
        <v>Frýdek-Místek</v>
      </c>
      <c r="O134" s="329">
        <f>'2001'!F165</f>
        <v>303.39999999999998</v>
      </c>
    </row>
    <row r="135" spans="1:15">
      <c r="A135" s="1080"/>
      <c r="B135" s="1128"/>
      <c r="C135" s="128" t="s">
        <v>1450</v>
      </c>
      <c r="D135" s="159" t="str">
        <f>'2001'!I163</f>
        <v xml:space="preserve">Miroslav            </v>
      </c>
      <c r="E135" s="185" t="str">
        <f>'2001'!J163</f>
        <v xml:space="preserve">Lepíček      </v>
      </c>
      <c r="F135" s="130" t="str">
        <f>'2001'!K163</f>
        <v>Frýdek-Místek</v>
      </c>
      <c r="G135" s="324">
        <f>'2001'!L163</f>
        <v>435.7</v>
      </c>
      <c r="H135" s="159" t="str">
        <f>'2001'!I164</f>
        <v xml:space="preserve">Jan                 </v>
      </c>
      <c r="I135" s="185" t="str">
        <f>'2001'!J164</f>
        <v>Šrubař</v>
      </c>
      <c r="J135" s="130" t="str">
        <f>'2001'!K164</f>
        <v>Frýdek-Místek</v>
      </c>
      <c r="K135" s="324">
        <f>'2001'!L164</f>
        <v>437.6</v>
      </c>
      <c r="L135" s="159" t="str">
        <f>'2001'!I165</f>
        <v xml:space="preserve">Miroslav            </v>
      </c>
      <c r="M135" s="185" t="str">
        <f>'2001'!J165</f>
        <v xml:space="preserve">Magnusek   </v>
      </c>
      <c r="N135" s="130" t="str">
        <f>'2001'!K165</f>
        <v>Frýdek-Místek</v>
      </c>
      <c r="O135" s="328">
        <f>'2001'!L165</f>
        <v>453.6</v>
      </c>
    </row>
    <row r="136" spans="1:15">
      <c r="A136" s="1080"/>
      <c r="B136" s="1129" t="s">
        <v>1636</v>
      </c>
      <c r="C136" s="127" t="s">
        <v>1449</v>
      </c>
      <c r="D136" s="151" t="str">
        <f>'2001'!C190</f>
        <v xml:space="preserve">Hana                </v>
      </c>
      <c r="E136" s="187" t="str">
        <f>'2001'!D190</f>
        <v xml:space="preserve">Cigánková           </v>
      </c>
      <c r="F136" s="129" t="str">
        <f>'2001'!E190</f>
        <v>Frýdek-Místek</v>
      </c>
      <c r="G136" s="325">
        <f>'2001'!F190</f>
        <v>519.9</v>
      </c>
      <c r="H136" s="151" t="str">
        <f>'2001'!C191</f>
        <v xml:space="preserve">Nikol               </v>
      </c>
      <c r="I136" s="187" t="str">
        <f>'2001'!D191</f>
        <v xml:space="preserve">Buzášová            </v>
      </c>
      <c r="J136" s="129" t="str">
        <f>'2001'!E191</f>
        <v>Třinec</v>
      </c>
      <c r="K136" s="325">
        <f>'2001'!F191</f>
        <v>533.5</v>
      </c>
      <c r="L136" s="151" t="str">
        <f>'2001'!C192</f>
        <v xml:space="preserve">Veronika            </v>
      </c>
      <c r="M136" s="187" t="str">
        <f>'2001'!D192</f>
        <v xml:space="preserve">Pišová              </v>
      </c>
      <c r="N136" s="129" t="str">
        <f>'2001'!E192</f>
        <v>Frýdek-Místek</v>
      </c>
      <c r="O136" s="329">
        <f>'2001'!F192</f>
        <v>558.6</v>
      </c>
    </row>
    <row r="137" spans="1:15">
      <c r="A137" s="1080"/>
      <c r="B137" s="1130"/>
      <c r="C137" s="128" t="s">
        <v>1450</v>
      </c>
      <c r="D137" s="159" t="str">
        <f>'2001'!I190</f>
        <v xml:space="preserve">Tomáš               </v>
      </c>
      <c r="E137" s="185" t="str">
        <f>'2001'!J190</f>
        <v xml:space="preserve">Martinák            </v>
      </c>
      <c r="F137" s="130" t="str">
        <f>'2001'!K190</f>
        <v>Frýdek-Místek</v>
      </c>
      <c r="G137" s="324">
        <f>'2001'!L190</f>
        <v>1230.4000000000001</v>
      </c>
      <c r="H137" s="159" t="str">
        <f>'2001'!I191</f>
        <v xml:space="preserve">Lukáš               </v>
      </c>
      <c r="I137" s="185" t="str">
        <f>'2001'!J191</f>
        <v xml:space="preserve">Slowioczek          </v>
      </c>
      <c r="J137" s="130" t="str">
        <f>'2001'!K191</f>
        <v>Jablunkov</v>
      </c>
      <c r="K137" s="324">
        <f>'2001'!L191</f>
        <v>1346.3</v>
      </c>
      <c r="L137" s="159" t="str">
        <f>'2001'!I192</f>
        <v xml:space="preserve">Petr                </v>
      </c>
      <c r="M137" s="185" t="str">
        <f>'2001'!J192</f>
        <v xml:space="preserve">Ogrocki             </v>
      </c>
      <c r="N137" s="130" t="str">
        <f>'2001'!K192</f>
        <v>Těrlicko</v>
      </c>
      <c r="O137" s="328">
        <f>'2001'!L192</f>
        <v>1641.7</v>
      </c>
    </row>
    <row r="138" spans="1:15">
      <c r="A138" s="1080"/>
      <c r="B138" s="1117" t="s">
        <v>781</v>
      </c>
      <c r="C138" s="127" t="s">
        <v>1449</v>
      </c>
      <c r="D138" s="151" t="str">
        <f>'2001'!C215</f>
        <v xml:space="preserve">Monika              </v>
      </c>
      <c r="E138" s="187" t="str">
        <f>'2001'!D215</f>
        <v xml:space="preserve">Janošcová           </v>
      </c>
      <c r="F138" s="129" t="str">
        <f>'2001'!E215</f>
        <v>Frýdek-Místek</v>
      </c>
      <c r="G138" s="325">
        <f>'2001'!F215</f>
        <v>1500.6</v>
      </c>
      <c r="H138" s="151" t="str">
        <f>'2001'!C216</f>
        <v xml:space="preserve">Ivana               </v>
      </c>
      <c r="I138" s="187" t="str">
        <f>'2001'!D216</f>
        <v xml:space="preserve">Vařínová            </v>
      </c>
      <c r="J138" s="129" t="str">
        <f>'2001'!E216</f>
        <v>Frýdek-Místek</v>
      </c>
      <c r="K138" s="325">
        <f>'2001'!F216</f>
        <v>1625</v>
      </c>
      <c r="L138" s="151">
        <f>'2001'!C217</f>
        <v>0</v>
      </c>
      <c r="M138" s="187">
        <f>'2001'!D217</f>
        <v>0</v>
      </c>
      <c r="N138" s="129">
        <f>'2001'!E217</f>
        <v>0</v>
      </c>
      <c r="O138" s="329">
        <f>'2001'!F217</f>
        <v>0</v>
      </c>
    </row>
    <row r="139" spans="1:15">
      <c r="A139" s="1080"/>
      <c r="B139" s="1118"/>
      <c r="C139" s="128" t="s">
        <v>1450</v>
      </c>
      <c r="D139" s="159" t="str">
        <f>'2001'!I215</f>
        <v xml:space="preserve">Petr                </v>
      </c>
      <c r="E139" s="185" t="str">
        <f>'2001'!J215</f>
        <v xml:space="preserve">Mikulenka           </v>
      </c>
      <c r="F139" s="130" t="str">
        <f>'2001'!K215</f>
        <v>Frýdek-Místek</v>
      </c>
      <c r="G139" s="324">
        <f>'2001'!L215</f>
        <v>1122.4000000000001</v>
      </c>
      <c r="H139" s="159" t="str">
        <f>'2001'!I216</f>
        <v xml:space="preserve">Daniel              </v>
      </c>
      <c r="I139" s="185" t="str">
        <f>'2001'!J216</f>
        <v xml:space="preserve">Kaleta              </v>
      </c>
      <c r="J139" s="130" t="str">
        <f>'2001'!K216</f>
        <v>Hrádek</v>
      </c>
      <c r="K139" s="324">
        <f>'2001'!L216</f>
        <v>1309.7</v>
      </c>
      <c r="L139" s="159">
        <f>'2001'!I217</f>
        <v>0</v>
      </c>
      <c r="M139" s="185">
        <f>'2001'!J217</f>
        <v>0</v>
      </c>
      <c r="N139" s="130">
        <f>'2001'!K217</f>
        <v>0</v>
      </c>
      <c r="O139" s="328">
        <f>'2001'!L217</f>
        <v>0</v>
      </c>
    </row>
    <row r="140" spans="1:15">
      <c r="A140" s="1080"/>
      <c r="B140" s="1109" t="s">
        <v>782</v>
      </c>
      <c r="C140" s="127" t="s">
        <v>1456</v>
      </c>
      <c r="D140" s="151" t="str">
        <f>'2001'!C240</f>
        <v xml:space="preserve">Michaela            </v>
      </c>
      <c r="E140" s="187" t="str">
        <f>'2001'!D240</f>
        <v xml:space="preserve">Przyczková    </v>
      </c>
      <c r="F140" s="129" t="str">
        <f>'2001'!E240</f>
        <v>Hrádek</v>
      </c>
      <c r="G140" s="325">
        <f>'2001'!F240</f>
        <v>1334</v>
      </c>
      <c r="H140" s="151" t="str">
        <f>'2001'!C241</f>
        <v xml:space="preserve">Anna                </v>
      </c>
      <c r="I140" s="187" t="str">
        <f>'2001'!D241</f>
        <v xml:space="preserve">Otáhalová           </v>
      </c>
      <c r="J140" s="129" t="str">
        <f>'2001'!E241</f>
        <v>Ostrava</v>
      </c>
      <c r="K140" s="325">
        <f>'2001'!F241</f>
        <v>1354.9</v>
      </c>
      <c r="L140" s="151" t="str">
        <f>'2001'!C242</f>
        <v xml:space="preserve">Hana                </v>
      </c>
      <c r="M140" s="187" t="str">
        <f>'2001'!D242</f>
        <v xml:space="preserve">Haroková            </v>
      </c>
      <c r="N140" s="129" t="str">
        <f>'2001'!E242</f>
        <v>Brno</v>
      </c>
      <c r="O140" s="329">
        <f>'2001'!F242</f>
        <v>1408.2</v>
      </c>
    </row>
    <row r="141" spans="1:15">
      <c r="A141" s="1080"/>
      <c r="B141" s="1110"/>
      <c r="C141" s="128" t="s">
        <v>1455</v>
      </c>
      <c r="D141" s="159" t="str">
        <f>'2001'!I240</f>
        <v xml:space="preserve">Alan                </v>
      </c>
      <c r="E141" s="185" t="str">
        <f>'2001'!J240</f>
        <v xml:space="preserve">Janík               </v>
      </c>
      <c r="F141" s="204" t="str">
        <f>'2001'!K240</f>
        <v>Havířov</v>
      </c>
      <c r="G141" s="324">
        <f>'2001'!L240</f>
        <v>2707.1</v>
      </c>
      <c r="H141" s="159" t="str">
        <f>'2001'!I241</f>
        <v xml:space="preserve">Zdeněk              </v>
      </c>
      <c r="I141" s="185" t="str">
        <f>'2001'!J241</f>
        <v xml:space="preserve">Velička             </v>
      </c>
      <c r="J141" s="130" t="str">
        <f>'2001'!K241</f>
        <v>Karviná</v>
      </c>
      <c r="K141" s="324">
        <f>'2001'!L241</f>
        <v>2709.2</v>
      </c>
      <c r="L141" s="159" t="str">
        <f>'2001'!I242</f>
        <v xml:space="preserve">Ladislav            </v>
      </c>
      <c r="M141" s="185" t="str">
        <f>'2001'!J242</f>
        <v xml:space="preserve">Sventek             </v>
      </c>
      <c r="N141" s="130" t="str">
        <f>'2001'!K242</f>
        <v>Čadca</v>
      </c>
      <c r="O141" s="328">
        <f>'2001'!L242</f>
        <v>2735.3</v>
      </c>
    </row>
    <row r="142" spans="1:15">
      <c r="A142" s="1080"/>
      <c r="B142" s="1111" t="s">
        <v>1453</v>
      </c>
      <c r="C142" s="127" t="s">
        <v>1456</v>
      </c>
      <c r="D142" s="151" t="str">
        <f>'2001'!C265</f>
        <v xml:space="preserve">Ludmila             </v>
      </c>
      <c r="E142" s="187" t="str">
        <f>'2001'!D265</f>
        <v xml:space="preserve">Šokalová            </v>
      </c>
      <c r="F142" s="129" t="str">
        <f>'2001'!E265</f>
        <v>Staříč</v>
      </c>
      <c r="G142" s="325">
        <f>'2001'!F265</f>
        <v>1458.3</v>
      </c>
      <c r="H142" s="151">
        <f>'2001'!C266</f>
        <v>0</v>
      </c>
      <c r="I142" s="187">
        <f>'2001'!D266</f>
        <v>0</v>
      </c>
      <c r="J142" s="129">
        <f>'2001'!E266</f>
        <v>0</v>
      </c>
      <c r="K142" s="325">
        <f>'2001'!F266</f>
        <v>0</v>
      </c>
      <c r="L142" s="151">
        <f>'2001'!C267</f>
        <v>0</v>
      </c>
      <c r="M142" s="187">
        <f>'2001'!D267</f>
        <v>0</v>
      </c>
      <c r="N142" s="129">
        <f>'2001'!E267</f>
        <v>0</v>
      </c>
      <c r="O142" s="329">
        <f>'2001'!F267</f>
        <v>0</v>
      </c>
    </row>
    <row r="143" spans="1:15">
      <c r="A143" s="1080"/>
      <c r="B143" s="1112"/>
      <c r="C143" s="128" t="s">
        <v>1455</v>
      </c>
      <c r="D143" s="159" t="str">
        <f>'2001'!I265</f>
        <v xml:space="preserve">Igor                </v>
      </c>
      <c r="E143" s="185" t="str">
        <f>'2001'!J265</f>
        <v xml:space="preserve">Heleš               </v>
      </c>
      <c r="F143" s="130" t="str">
        <f>'2001'!K265</f>
        <v>Karviná</v>
      </c>
      <c r="G143" s="324">
        <f>'2001'!L265</f>
        <v>2745.5</v>
      </c>
      <c r="H143" s="159" t="str">
        <f>'2001'!I266</f>
        <v xml:space="preserve">Stanislav             </v>
      </c>
      <c r="I143" s="185" t="str">
        <f>'2001'!J266</f>
        <v xml:space="preserve">Orlicki             </v>
      </c>
      <c r="J143" s="130" t="str">
        <f>'2001'!K266</f>
        <v>Rudzie</v>
      </c>
      <c r="K143" s="324">
        <f>'2001'!L266</f>
        <v>2830</v>
      </c>
      <c r="L143" s="159" t="str">
        <f>'2001'!I267</f>
        <v xml:space="preserve">Vladimír            </v>
      </c>
      <c r="M143" s="185" t="str">
        <f>'2001'!J267</f>
        <v xml:space="preserve">Balošák             </v>
      </c>
      <c r="N143" s="130" t="str">
        <f>'2001'!K267</f>
        <v>Čadca</v>
      </c>
      <c r="O143" s="328">
        <f>'2001'!L267</f>
        <v>2843.5</v>
      </c>
    </row>
    <row r="144" spans="1:15">
      <c r="A144" s="1080"/>
      <c r="B144" s="1113" t="s">
        <v>775</v>
      </c>
      <c r="C144" s="127" t="s">
        <v>1456</v>
      </c>
      <c r="D144" s="151"/>
      <c r="E144" s="187"/>
      <c r="F144" s="129"/>
      <c r="G144" s="325"/>
      <c r="H144" s="151"/>
      <c r="I144" s="187"/>
      <c r="J144" s="129"/>
      <c r="K144" s="325"/>
      <c r="L144" s="151"/>
      <c r="M144" s="187"/>
      <c r="N144" s="129"/>
      <c r="O144" s="329"/>
    </row>
    <row r="145" spans="1:15">
      <c r="A145" s="1080"/>
      <c r="B145" s="1114"/>
      <c r="C145" s="128" t="s">
        <v>1455</v>
      </c>
      <c r="D145" s="159" t="str">
        <f>'2001'!I290</f>
        <v xml:space="preserve">František           </v>
      </c>
      <c r="E145" s="185" t="str">
        <f>'2001'!J290</f>
        <v xml:space="preserve">Holec               </v>
      </c>
      <c r="F145" s="130" t="str">
        <f>'2001'!K290</f>
        <v>Frýdek-Místek</v>
      </c>
      <c r="G145" s="324">
        <f>'2001'!L290</f>
        <v>3053.3</v>
      </c>
      <c r="H145" s="159" t="str">
        <f>'2001'!I291</f>
        <v xml:space="preserve">Anton               </v>
      </c>
      <c r="I145" s="185" t="str">
        <f>'2001'!J291</f>
        <v xml:space="preserve">Šuška               </v>
      </c>
      <c r="J145" s="130" t="str">
        <f>'2001'!K291</f>
        <v>Čadca</v>
      </c>
      <c r="K145" s="324">
        <f>'2001'!L291</f>
        <v>3139.4</v>
      </c>
      <c r="L145" s="159" t="str">
        <f>'2001'!I292</f>
        <v xml:space="preserve">Jan                 </v>
      </c>
      <c r="M145" s="185" t="str">
        <f>'2001'!J292</f>
        <v xml:space="preserve">Konopka             </v>
      </c>
      <c r="N145" s="130" t="str">
        <f>'2001'!K292</f>
        <v>Čadca</v>
      </c>
      <c r="O145" s="328">
        <f>'2001'!L292</f>
        <v>3229.5</v>
      </c>
    </row>
    <row r="146" spans="1:15">
      <c r="A146" s="1080"/>
      <c r="B146" s="1115" t="s">
        <v>1454</v>
      </c>
      <c r="C146" s="127" t="s">
        <v>1456</v>
      </c>
      <c r="D146" s="151"/>
      <c r="E146" s="187"/>
      <c r="F146" s="129"/>
      <c r="G146" s="325"/>
      <c r="H146" s="151"/>
      <c r="I146" s="187"/>
      <c r="J146" s="129"/>
      <c r="K146" s="325"/>
      <c r="L146" s="151"/>
      <c r="M146" s="187"/>
      <c r="N146" s="129"/>
      <c r="O146" s="329"/>
    </row>
    <row r="147" spans="1:15" ht="12.75" thickBot="1">
      <c r="A147" s="1081"/>
      <c r="B147" s="1116"/>
      <c r="C147" s="138" t="s">
        <v>1455</v>
      </c>
      <c r="D147" s="161" t="str">
        <f>'2001'!C290</f>
        <v xml:space="preserve">Josef               </v>
      </c>
      <c r="E147" s="186" t="str">
        <f>'2001'!D290</f>
        <v xml:space="preserve">Tatarka             </v>
      </c>
      <c r="F147" s="139" t="str">
        <f>'2001'!E290</f>
        <v>Frýdlant</v>
      </c>
      <c r="G147" s="326">
        <f>'2001'!F290</f>
        <v>3508.3</v>
      </c>
      <c r="H147" s="161" t="str">
        <f>'2001'!C291</f>
        <v xml:space="preserve">Miloslav            </v>
      </c>
      <c r="I147" s="186" t="str">
        <f>'2001'!D291</f>
        <v xml:space="preserve">Šuster              </v>
      </c>
      <c r="J147" s="139" t="str">
        <f>'2001'!E291</f>
        <v>Záblatí</v>
      </c>
      <c r="K147" s="326">
        <f>'2001'!F291</f>
        <v>4406.3999999999996</v>
      </c>
      <c r="L147" s="161">
        <f>'2001'!C292</f>
        <v>0</v>
      </c>
      <c r="M147" s="186">
        <f>'2001'!D292</f>
        <v>0</v>
      </c>
      <c r="N147" s="139">
        <f>'2001'!E292</f>
        <v>0</v>
      </c>
      <c r="O147" s="330">
        <f>'2001'!F292</f>
        <v>0</v>
      </c>
    </row>
    <row r="148" spans="1:15">
      <c r="A148" s="1079">
        <v>2002</v>
      </c>
      <c r="B148" s="1119" t="s">
        <v>909</v>
      </c>
      <c r="C148" s="131" t="s">
        <v>1449</v>
      </c>
      <c r="D148" s="155" t="str">
        <f>'2002'!C14</f>
        <v>Lenka</v>
      </c>
      <c r="E148" s="154" t="str">
        <f>'2002'!D14</f>
        <v>Krzyžanková</v>
      </c>
      <c r="F148" s="132" t="str">
        <f>'2002'!E14</f>
        <v>Oldřichovice</v>
      </c>
      <c r="G148" s="288" t="str">
        <f>'2002'!F14</f>
        <v>00:33,1</v>
      </c>
      <c r="H148" s="155" t="str">
        <f>'2002'!C15</f>
        <v>Gabriela</v>
      </c>
      <c r="I148" s="154" t="str">
        <f>'2002'!D15</f>
        <v>Szotkowská</v>
      </c>
      <c r="J148" s="132" t="str">
        <f>'2002'!E15</f>
        <v>Mosty u Jabl.</v>
      </c>
      <c r="K148" s="288" t="str">
        <f>'2002'!F15</f>
        <v>00:37,9</v>
      </c>
      <c r="L148" s="155" t="str">
        <f>'2002'!C16</f>
        <v>Jolana</v>
      </c>
      <c r="M148" s="154" t="str">
        <f>'2002'!D16</f>
        <v>Szpyrcová</v>
      </c>
      <c r="N148" s="132" t="str">
        <f>'2002'!E16</f>
        <v>Hrádek</v>
      </c>
      <c r="O148" s="293" t="str">
        <f>'2002'!F16</f>
        <v>00:38,8</v>
      </c>
    </row>
    <row r="149" spans="1:15">
      <c r="A149" s="1080"/>
      <c r="B149" s="1120"/>
      <c r="C149" s="128" t="s">
        <v>1450</v>
      </c>
      <c r="D149" s="159" t="str">
        <f>'2002'!I14</f>
        <v>Martin</v>
      </c>
      <c r="E149" s="185" t="str">
        <f>'2002'!J14</f>
        <v>Kiszka</v>
      </c>
      <c r="F149" s="130" t="str">
        <f>'2002'!K14</f>
        <v>Písečná</v>
      </c>
      <c r="G149" s="291" t="str">
        <f>'2002'!L14</f>
        <v>00:36,1</v>
      </c>
      <c r="H149" s="159" t="str">
        <f>'2002'!I15</f>
        <v>Marian</v>
      </c>
      <c r="I149" s="185" t="str">
        <f>'2002'!J15</f>
        <v>Ryba</v>
      </c>
      <c r="J149" s="130" t="str">
        <f>'2002'!K15</f>
        <v>Vendryně</v>
      </c>
      <c r="K149" s="291" t="str">
        <f>'2002'!L15</f>
        <v>00:36,4</v>
      </c>
      <c r="L149" s="159" t="str">
        <f>'2002'!I16</f>
        <v>Michal</v>
      </c>
      <c r="M149" s="185" t="str">
        <f>'2002'!J16</f>
        <v>Borski</v>
      </c>
      <c r="N149" s="130" t="str">
        <f>'2002'!K16</f>
        <v>Hrádek</v>
      </c>
      <c r="O149" s="298" t="str">
        <f>'2002'!L16</f>
        <v>00:40,3</v>
      </c>
    </row>
    <row r="150" spans="1:15">
      <c r="A150" s="1080"/>
      <c r="B150" s="1121" t="s">
        <v>1452</v>
      </c>
      <c r="C150" s="127" t="s">
        <v>1449</v>
      </c>
      <c r="D150" s="151" t="str">
        <f>'2002'!C39</f>
        <v>Beata</v>
      </c>
      <c r="E150" s="187" t="str">
        <f>'2002'!D39</f>
        <v>Marková</v>
      </c>
      <c r="F150" s="129" t="str">
        <f>'2002'!E39</f>
        <v>Frýdek-Místek</v>
      </c>
      <c r="G150" s="290" t="str">
        <f>'2002'!F39</f>
        <v>01:34,6</v>
      </c>
      <c r="H150" s="151" t="str">
        <f>'2002'!C40</f>
        <v>Nikola</v>
      </c>
      <c r="I150" s="187" t="str">
        <f>'2002'!D40</f>
        <v>Horňáčková</v>
      </c>
      <c r="J150" s="129" t="str">
        <f>'2002'!E40</f>
        <v>Frýdek-Místek</v>
      </c>
      <c r="K150" s="290" t="str">
        <f>'2002'!F40</f>
        <v>01:36,8</v>
      </c>
      <c r="L150" s="151" t="str">
        <f>'2002'!C41</f>
        <v>Anna</v>
      </c>
      <c r="M150" s="187" t="str">
        <f>'2002'!D41</f>
        <v>Janeczková</v>
      </c>
      <c r="N150" s="129" t="str">
        <f>'2002'!E41</f>
        <v>Hrádek</v>
      </c>
      <c r="O150" s="299" t="str">
        <f>'2002'!F41</f>
        <v>01:37,3</v>
      </c>
    </row>
    <row r="151" spans="1:15">
      <c r="A151" s="1080"/>
      <c r="B151" s="1122"/>
      <c r="C151" s="128" t="s">
        <v>1450</v>
      </c>
      <c r="D151" s="159" t="str">
        <f>'2002'!I39</f>
        <v>Filip</v>
      </c>
      <c r="E151" s="185" t="str">
        <f>'2002'!J39</f>
        <v>Řeha</v>
      </c>
      <c r="F151" s="130" t="str">
        <f>'2002'!K39</f>
        <v>Frýdek-Místek</v>
      </c>
      <c r="G151" s="291" t="str">
        <f>'2002'!L39</f>
        <v>01:30,9</v>
      </c>
      <c r="H151" s="159" t="str">
        <f>'2002'!I40</f>
        <v>Oto</v>
      </c>
      <c r="I151" s="185" t="str">
        <f>'2002'!J40</f>
        <v>Svider</v>
      </c>
      <c r="J151" s="130" t="str">
        <f>'2002'!K40</f>
        <v>Nýdek</v>
      </c>
      <c r="K151" s="291" t="str">
        <f>'2002'!L40</f>
        <v>01:32,5</v>
      </c>
      <c r="L151" s="159" t="str">
        <f>'2002'!I41</f>
        <v>David</v>
      </c>
      <c r="M151" s="185" t="str">
        <f>'2002'!J41</f>
        <v>Macura</v>
      </c>
      <c r="N151" s="130" t="str">
        <f>'2002'!K41</f>
        <v>Třinec</v>
      </c>
      <c r="O151" s="298" t="str">
        <f>'2002'!L41</f>
        <v>01:32,9</v>
      </c>
    </row>
    <row r="152" spans="1:15">
      <c r="A152" s="1080"/>
      <c r="B152" s="1123" t="s">
        <v>778</v>
      </c>
      <c r="C152" s="127" t="s">
        <v>1449</v>
      </c>
      <c r="D152" s="151" t="str">
        <f>'2002'!C76</f>
        <v>Natalia</v>
      </c>
      <c r="E152" s="187" t="str">
        <f>'2002'!D76</f>
        <v>Sikorová</v>
      </c>
      <c r="F152" s="129" t="str">
        <f>'2002'!E76</f>
        <v>Třinec</v>
      </c>
      <c r="G152" s="290" t="str">
        <f>'2002'!F76</f>
        <v>01:20,6</v>
      </c>
      <c r="H152" s="151" t="str">
        <f>'2002'!C77</f>
        <v>Jana</v>
      </c>
      <c r="I152" s="187" t="str">
        <f>'2002'!D77</f>
        <v>Lepíková</v>
      </c>
      <c r="J152" s="129" t="str">
        <f>'2002'!E77</f>
        <v>Frýdek-Místek</v>
      </c>
      <c r="K152" s="290" t="str">
        <f>'2002'!F77</f>
        <v>01:21,3</v>
      </c>
      <c r="L152" s="151" t="str">
        <f>'2002'!C78</f>
        <v>Ester</v>
      </c>
      <c r="M152" s="187" t="str">
        <f>'2002'!D78</f>
        <v>Kopečková</v>
      </c>
      <c r="N152" s="129" t="str">
        <f>'2002'!E78</f>
        <v>Frýdek-Místek</v>
      </c>
      <c r="O152" s="299" t="str">
        <f>'2002'!F78</f>
        <v>01:24,2</v>
      </c>
    </row>
    <row r="153" spans="1:15">
      <c r="A153" s="1080"/>
      <c r="B153" s="1124"/>
      <c r="C153" s="128" t="s">
        <v>1450</v>
      </c>
      <c r="D153" s="159" t="str">
        <f>'2002'!I76</f>
        <v>Michal</v>
      </c>
      <c r="E153" s="185" t="str">
        <f>'2002'!J76</f>
        <v>Štefek</v>
      </c>
      <c r="F153" s="130" t="str">
        <f>'2002'!K76</f>
        <v>Frýdek-Místek</v>
      </c>
      <c r="G153" s="291" t="str">
        <f>'2002'!L76</f>
        <v>02:25,5</v>
      </c>
      <c r="H153" s="159" t="str">
        <f>'2002'!I77</f>
        <v>Lukáš</v>
      </c>
      <c r="I153" s="185" t="str">
        <f>'2002'!J77</f>
        <v>Ulmann</v>
      </c>
      <c r="J153" s="130" t="str">
        <f>'2002'!K77</f>
        <v>Frýdek-Místek</v>
      </c>
      <c r="K153" s="291" t="str">
        <f>'2002'!L77</f>
        <v>02:37,2</v>
      </c>
      <c r="L153" s="159" t="str">
        <f>'2002'!I78</f>
        <v>Filip</v>
      </c>
      <c r="M153" s="185" t="str">
        <f>'2002'!J78</f>
        <v>Vludarčík</v>
      </c>
      <c r="N153" s="130" t="str">
        <f>'2002'!K78</f>
        <v>Frýdek-Místek</v>
      </c>
      <c r="O153" s="298" t="str">
        <f>'2002'!L78</f>
        <v>02:39,6</v>
      </c>
    </row>
    <row r="154" spans="1:15">
      <c r="A154" s="1080"/>
      <c r="B154" s="1125" t="s">
        <v>779</v>
      </c>
      <c r="C154" s="127" t="s">
        <v>1449</v>
      </c>
      <c r="D154" s="151" t="str">
        <f>'2002'!C121</f>
        <v>Erika</v>
      </c>
      <c r="E154" s="187" t="str">
        <f>'2002'!D121</f>
        <v>Mikulenková</v>
      </c>
      <c r="F154" s="129" t="str">
        <f>'2002'!E121</f>
        <v>Frýdek-Místek</v>
      </c>
      <c r="G154" s="290" t="str">
        <f>'2002'!F121</f>
        <v>02:25,7</v>
      </c>
      <c r="H154" s="151" t="str">
        <f>'2002'!C122</f>
        <v>Markéta</v>
      </c>
      <c r="I154" s="187" t="str">
        <f>'2002'!D122</f>
        <v>Schybolová</v>
      </c>
      <c r="J154" s="129" t="str">
        <f>'2002'!E122</f>
        <v>Kopřivnice</v>
      </c>
      <c r="K154" s="290" t="str">
        <f>'2002'!F122</f>
        <v>02:26,9</v>
      </c>
      <c r="L154" s="151" t="str">
        <f>'2002'!C123</f>
        <v>Hana</v>
      </c>
      <c r="M154" s="187" t="str">
        <f>'2002'!D123</f>
        <v>Holejšovská</v>
      </c>
      <c r="N154" s="129" t="str">
        <f>'2002'!E123</f>
        <v>Frýdek-Místek</v>
      </c>
      <c r="O154" s="299" t="str">
        <f>'2002'!F123</f>
        <v>02:28,1</v>
      </c>
    </row>
    <row r="155" spans="1:15">
      <c r="A155" s="1080"/>
      <c r="B155" s="1126"/>
      <c r="C155" s="128" t="s">
        <v>1450</v>
      </c>
      <c r="D155" s="159" t="str">
        <f>'2002'!I121</f>
        <v>Jan</v>
      </c>
      <c r="E155" s="185" t="str">
        <f>'2002'!J121</f>
        <v>Lysek</v>
      </c>
      <c r="F155" s="130" t="str">
        <f>'2002'!K121</f>
        <v>Písečná</v>
      </c>
      <c r="G155" s="291" t="str">
        <f>'2002'!L121</f>
        <v>02:47,3</v>
      </c>
      <c r="H155" s="159" t="str">
        <f>'2002'!I122</f>
        <v>Michal</v>
      </c>
      <c r="I155" s="185" t="str">
        <f>'2002'!J122</f>
        <v>Szotkowski</v>
      </c>
      <c r="J155" s="130" t="str">
        <f>'2002'!K122</f>
        <v>Písečná</v>
      </c>
      <c r="K155" s="291" t="str">
        <f>'2002'!L122</f>
        <v>03:06,2</v>
      </c>
      <c r="L155" s="159" t="str">
        <f>'2002'!I123</f>
        <v>David</v>
      </c>
      <c r="M155" s="185" t="str">
        <f>'2002'!J123</f>
        <v>Řeha</v>
      </c>
      <c r="N155" s="130" t="str">
        <f>'2002'!K123</f>
        <v>Frýdek-Místek</v>
      </c>
      <c r="O155" s="298" t="str">
        <f>'2002'!L123</f>
        <v>03:07,8</v>
      </c>
    </row>
    <row r="156" spans="1:15">
      <c r="A156" s="1080"/>
      <c r="B156" s="1127" t="s">
        <v>780</v>
      </c>
      <c r="C156" s="127" t="s">
        <v>1449</v>
      </c>
      <c r="D156" s="151" t="str">
        <f>'2002'!C163</f>
        <v>Michaela</v>
      </c>
      <c r="E156" s="187" t="str">
        <f>'2002'!D163</f>
        <v>Bubiková</v>
      </c>
      <c r="F156" s="129" t="str">
        <f>'2002'!E163</f>
        <v>Frýdek-Místek</v>
      </c>
      <c r="G156" s="290" t="str">
        <f>'2002'!F163</f>
        <v>02:49,0</v>
      </c>
      <c r="H156" s="151" t="str">
        <f>'2002'!C164</f>
        <v>Petra</v>
      </c>
      <c r="I156" s="187" t="str">
        <f>'2002'!D164</f>
        <v>Pišová</v>
      </c>
      <c r="J156" s="129" t="str">
        <f>'2002'!E164</f>
        <v>Frýdek-Místek</v>
      </c>
      <c r="K156" s="290" t="str">
        <f>'2002'!F164</f>
        <v>02:54,8</v>
      </c>
      <c r="L156" s="151" t="str">
        <f>'2002'!C165</f>
        <v>Jana</v>
      </c>
      <c r="M156" s="187" t="str">
        <f>'2002'!D165</f>
        <v>Pitrunová</v>
      </c>
      <c r="N156" s="129" t="str">
        <f>'2002'!E165</f>
        <v>Kopřivnice</v>
      </c>
      <c r="O156" s="299" t="str">
        <f>'2002'!F165</f>
        <v>02:57,4</v>
      </c>
    </row>
    <row r="157" spans="1:15">
      <c r="A157" s="1080"/>
      <c r="B157" s="1128"/>
      <c r="C157" s="128" t="s">
        <v>1450</v>
      </c>
      <c r="D157" s="159" t="str">
        <f>'2002'!I163</f>
        <v>Petr</v>
      </c>
      <c r="E157" s="185" t="str">
        <f>'2002'!J163</f>
        <v>Říha</v>
      </c>
      <c r="F157" s="130" t="str">
        <f>'2002'!K163</f>
        <v>Frýdek-Místek</v>
      </c>
      <c r="G157" s="291" t="str">
        <f>'2002'!L163</f>
        <v>04:46,9</v>
      </c>
      <c r="H157" s="159" t="str">
        <f>'2002'!I164</f>
        <v>Michal</v>
      </c>
      <c r="I157" s="185" t="str">
        <f>'2002'!J164</f>
        <v>Novosad</v>
      </c>
      <c r="J157" s="130" t="str">
        <f>'2002'!K164</f>
        <v>Frýdek-Místek</v>
      </c>
      <c r="K157" s="291" t="str">
        <f>'2002'!L164</f>
        <v>04:51,2</v>
      </c>
      <c r="L157" s="159" t="str">
        <f>'2002'!I165</f>
        <v>Martin</v>
      </c>
      <c r="M157" s="185" t="str">
        <f>'2002'!J165</f>
        <v>Szlaur</v>
      </c>
      <c r="N157" s="130" t="str">
        <f>'2002'!K165</f>
        <v>Písek</v>
      </c>
      <c r="O157" s="298" t="str">
        <f>'2002'!L165</f>
        <v>05:10,5</v>
      </c>
    </row>
    <row r="158" spans="1:15">
      <c r="A158" s="1080"/>
      <c r="B158" s="1129" t="s">
        <v>1636</v>
      </c>
      <c r="C158" s="127" t="s">
        <v>1449</v>
      </c>
      <c r="D158" s="151" t="str">
        <f>'2002'!C190</f>
        <v>Andrea</v>
      </c>
      <c r="E158" s="187" t="str">
        <f>'2002'!D190</f>
        <v>Krstevová</v>
      </c>
      <c r="F158" s="129" t="str">
        <f>'2002'!E190</f>
        <v>Kopřivnice</v>
      </c>
      <c r="G158" s="290" t="str">
        <f>'2002'!F190</f>
        <v>04:51,6</v>
      </c>
      <c r="H158" s="151" t="str">
        <f>'2002'!C191</f>
        <v>Jana</v>
      </c>
      <c r="I158" s="187" t="str">
        <f>'2002'!D191</f>
        <v>Hofierková</v>
      </c>
      <c r="J158" s="129" t="str">
        <f>'2002'!E191</f>
        <v>Hrádek</v>
      </c>
      <c r="K158" s="290" t="str">
        <f>'2002'!F191</f>
        <v>04:54,7</v>
      </c>
      <c r="L158" s="151" t="str">
        <f>'2002'!C192</f>
        <v>Blažena</v>
      </c>
      <c r="M158" s="187" t="str">
        <f>'2002'!D192</f>
        <v>Stránská</v>
      </c>
      <c r="N158" s="129" t="str">
        <f>'2002'!E192</f>
        <v>Frýdek-Místek</v>
      </c>
      <c r="O158" s="299" t="str">
        <f>'2002'!F192</f>
        <v>04:58,0</v>
      </c>
    </row>
    <row r="159" spans="1:15">
      <c r="A159" s="1080"/>
      <c r="B159" s="1130"/>
      <c r="C159" s="128" t="s">
        <v>1450</v>
      </c>
      <c r="D159" s="159" t="str">
        <f>'2002'!I190</f>
        <v>Tomáš</v>
      </c>
      <c r="E159" s="185" t="str">
        <f>'2002'!J190</f>
        <v>Martinák</v>
      </c>
      <c r="F159" s="130" t="str">
        <f>'2002'!K190</f>
        <v>Frýdek-Místek</v>
      </c>
      <c r="G159" s="291" t="str">
        <f>'2002'!L190</f>
        <v>12:46,5</v>
      </c>
      <c r="H159" s="159" t="str">
        <f>'2002'!I191</f>
        <v>Vojtěch</v>
      </c>
      <c r="I159" s="185" t="str">
        <f>'2002'!J191</f>
        <v>Groš</v>
      </c>
      <c r="J159" s="130" t="str">
        <f>'2002'!K191</f>
        <v>PJR</v>
      </c>
      <c r="K159" s="291" t="str">
        <f>'2002'!L191</f>
        <v>13:02,2</v>
      </c>
      <c r="L159" s="159" t="str">
        <f>'2002'!I192</f>
        <v>David</v>
      </c>
      <c r="M159" s="185" t="str">
        <f>'2002'!J192</f>
        <v>Suszka</v>
      </c>
      <c r="N159" s="130" t="str">
        <f>'2002'!K192</f>
        <v>Třinec</v>
      </c>
      <c r="O159" s="298" t="str">
        <f>'2002'!L192</f>
        <v>13:04,1</v>
      </c>
    </row>
    <row r="160" spans="1:15">
      <c r="A160" s="1080"/>
      <c r="B160" s="1117" t="s">
        <v>781</v>
      </c>
      <c r="C160" s="127" t="s">
        <v>1449</v>
      </c>
      <c r="D160" s="151" t="str">
        <f>'2002'!C215</f>
        <v>Monika</v>
      </c>
      <c r="E160" s="187" t="str">
        <f>'2002'!D215</f>
        <v>Janošcová</v>
      </c>
      <c r="F160" s="129" t="str">
        <f>'2002'!E215</f>
        <v>Frýdek-Místek</v>
      </c>
      <c r="G160" s="290" t="str">
        <f>'2002'!F215</f>
        <v>15:46,7</v>
      </c>
      <c r="H160" s="151" t="str">
        <f>'2002'!C216</f>
        <v>Jana</v>
      </c>
      <c r="I160" s="187" t="str">
        <f>'2002'!D216</f>
        <v>Hofierková</v>
      </c>
      <c r="J160" s="129" t="str">
        <f>'2002'!E216</f>
        <v>Hrádek</v>
      </c>
      <c r="K160" s="290" t="str">
        <f>'2002'!F216</f>
        <v>15:58,7</v>
      </c>
      <c r="L160" s="151">
        <f>'2002'!C217</f>
        <v>0</v>
      </c>
      <c r="M160" s="187">
        <f>'2002'!D217</f>
        <v>0</v>
      </c>
      <c r="N160" s="129">
        <f>'2002'!E217</f>
        <v>0</v>
      </c>
      <c r="O160" s="299">
        <f>'2002'!F217</f>
        <v>0</v>
      </c>
    </row>
    <row r="161" spans="1:15">
      <c r="A161" s="1080"/>
      <c r="B161" s="1118"/>
      <c r="C161" s="128" t="s">
        <v>1450</v>
      </c>
      <c r="D161" s="159" t="str">
        <f>'2002'!I215</f>
        <v>Tomáš</v>
      </c>
      <c r="E161" s="185" t="str">
        <f>'2002'!J215</f>
        <v>Sklenář</v>
      </c>
      <c r="F161" s="130" t="str">
        <f>'2002'!K215</f>
        <v>Třinec</v>
      </c>
      <c r="G161" s="291" t="str">
        <f>'2002'!L215</f>
        <v>11:48,1</v>
      </c>
      <c r="H161" s="159" t="str">
        <f>'2002'!I216</f>
        <v>Jakub</v>
      </c>
      <c r="I161" s="185" t="str">
        <f>'2002'!J216</f>
        <v>Kowolowski</v>
      </c>
      <c r="J161" s="130" t="str">
        <f>'2002'!K216</f>
        <v>Návsí</v>
      </c>
      <c r="K161" s="291" t="str">
        <f>'2002'!L216</f>
        <v>12:53,4</v>
      </c>
      <c r="L161" s="159" t="str">
        <f>'2002'!I217</f>
        <v>Petr</v>
      </c>
      <c r="M161" s="185" t="str">
        <f>'2002'!J217</f>
        <v>Martinák</v>
      </c>
      <c r="N161" s="130" t="str">
        <f>'2002'!K217</f>
        <v>Frýdek-Místek</v>
      </c>
      <c r="O161" s="298" t="str">
        <f>'2002'!L217</f>
        <v>13:30,3</v>
      </c>
    </row>
    <row r="162" spans="1:15">
      <c r="A162" s="1080"/>
      <c r="B162" s="1109" t="s">
        <v>782</v>
      </c>
      <c r="C162" s="127" t="s">
        <v>1456</v>
      </c>
      <c r="D162" s="151" t="str">
        <f>'2002'!C240</f>
        <v>Hana</v>
      </c>
      <c r="E162" s="187" t="str">
        <f>'2002'!D240</f>
        <v>Haroková</v>
      </c>
      <c r="F162" s="129" t="str">
        <f>'2002'!E240</f>
        <v>Brno</v>
      </c>
      <c r="G162" s="290" t="str">
        <f>'2002'!F240</f>
        <v>13:08,8</v>
      </c>
      <c r="H162" s="151" t="str">
        <f>'2002'!C241</f>
        <v>Blažena</v>
      </c>
      <c r="I162" s="187" t="str">
        <f>'2002'!D241</f>
        <v>Stránská</v>
      </c>
      <c r="J162" s="129" t="str">
        <f>'2002'!E241</f>
        <v>Frýdek-Místek</v>
      </c>
      <c r="K162" s="290" t="str">
        <f>'2002'!F241</f>
        <v>13:35,1</v>
      </c>
      <c r="L162" s="151" t="str">
        <f>'2002'!C242</f>
        <v>Michaela</v>
      </c>
      <c r="M162" s="187" t="str">
        <f>'2002'!D242</f>
        <v>Przyczková</v>
      </c>
      <c r="N162" s="129" t="str">
        <f>'2002'!E242</f>
        <v>Hrádek</v>
      </c>
      <c r="O162" s="299" t="str">
        <f>'2002'!F242</f>
        <v>14:02,7</v>
      </c>
    </row>
    <row r="163" spans="1:15">
      <c r="A163" s="1080"/>
      <c r="B163" s="1110"/>
      <c r="C163" s="128" t="s">
        <v>1455</v>
      </c>
      <c r="D163" s="159" t="str">
        <f>'2002'!I240</f>
        <v>Ivan</v>
      </c>
      <c r="E163" s="185" t="str">
        <f>'2002'!J240</f>
        <v>Čotov</v>
      </c>
      <c r="F163" s="204" t="str">
        <f>'2002'!K240</f>
        <v>Brno</v>
      </c>
      <c r="G163" s="291" t="str">
        <f>'2002'!L240</f>
        <v>26:22,4</v>
      </c>
      <c r="H163" s="159" t="str">
        <f>'2002'!I241</f>
        <v>Martin</v>
      </c>
      <c r="I163" s="185" t="str">
        <f>'2002'!J241</f>
        <v>Biolek</v>
      </c>
      <c r="J163" s="130" t="str">
        <f>'2002'!K241</f>
        <v>Vratimov</v>
      </c>
      <c r="K163" s="291" t="str">
        <f>'2002'!L241</f>
        <v>26:50,2</v>
      </c>
      <c r="L163" s="159" t="str">
        <f>'2002'!I242</f>
        <v>Alan</v>
      </c>
      <c r="M163" s="185" t="str">
        <f>'2002'!J242</f>
        <v>Janík</v>
      </c>
      <c r="N163" s="130" t="str">
        <f>'2002'!K242</f>
        <v>Havířov</v>
      </c>
      <c r="O163" s="298" t="str">
        <f>'2002'!L242</f>
        <v>26:59,3</v>
      </c>
    </row>
    <row r="164" spans="1:15">
      <c r="A164" s="1080"/>
      <c r="B164" s="1111" t="s">
        <v>1453</v>
      </c>
      <c r="C164" s="127" t="s">
        <v>1456</v>
      </c>
      <c r="D164" s="151" t="str">
        <f>'2002'!C265</f>
        <v>Ludmila</v>
      </c>
      <c r="E164" s="187" t="str">
        <f>'2002'!D265</f>
        <v>Šokalová</v>
      </c>
      <c r="F164" s="129" t="str">
        <f>'2002'!E265</f>
        <v>Frýdek-Místek</v>
      </c>
      <c r="G164" s="290" t="str">
        <f>'2002'!F265</f>
        <v>15:39,4</v>
      </c>
      <c r="H164" s="151" t="str">
        <f>'2002'!C266</f>
        <v>Radana</v>
      </c>
      <c r="I164" s="187" t="str">
        <f>'2002'!D266</f>
        <v>Marková</v>
      </c>
      <c r="J164" s="129" t="str">
        <f>'2002'!E266</f>
        <v>Paskov</v>
      </c>
      <c r="K164" s="290" t="str">
        <f>'2002'!F266</f>
        <v>18:43,5</v>
      </c>
      <c r="L164" s="151">
        <f>'2002'!C267</f>
        <v>0</v>
      </c>
      <c r="M164" s="187">
        <f>'2002'!D267</f>
        <v>0</v>
      </c>
      <c r="N164" s="129">
        <f>'2002'!E267</f>
        <v>0</v>
      </c>
      <c r="O164" s="299">
        <f>'2002'!F267</f>
        <v>0</v>
      </c>
    </row>
    <row r="165" spans="1:15">
      <c r="A165" s="1080"/>
      <c r="B165" s="1112"/>
      <c r="C165" s="128" t="s">
        <v>1455</v>
      </c>
      <c r="D165" s="159" t="str">
        <f>'2002'!I265</f>
        <v>Igor</v>
      </c>
      <c r="E165" s="185" t="str">
        <f>'2002'!J265</f>
        <v>Heleš</v>
      </c>
      <c r="F165" s="130" t="str">
        <f>'2002'!K265</f>
        <v>Karviná</v>
      </c>
      <c r="G165" s="291" t="str">
        <f>'2002'!L265</f>
        <v>27:11,5</v>
      </c>
      <c r="H165" s="159" t="str">
        <f>'2002'!I266</f>
        <v>Zdeněk</v>
      </c>
      <c r="I165" s="185" t="str">
        <f>'2002'!J266</f>
        <v>Velička</v>
      </c>
      <c r="J165" s="130" t="str">
        <f>'2002'!K266</f>
        <v>Karviná</v>
      </c>
      <c r="K165" s="291" t="str">
        <f>'2002'!L266</f>
        <v>28:39,4</v>
      </c>
      <c r="L165" s="159" t="str">
        <f>'2002'!I267</f>
        <v>Roman</v>
      </c>
      <c r="M165" s="185" t="str">
        <f>'2002'!J267</f>
        <v>Slowioczek</v>
      </c>
      <c r="N165" s="130" t="str">
        <f>'2002'!K267</f>
        <v>Jablunkov</v>
      </c>
      <c r="O165" s="298" t="str">
        <f>'2002'!L267</f>
        <v>28:55,9</v>
      </c>
    </row>
    <row r="166" spans="1:15">
      <c r="A166" s="1080"/>
      <c r="B166" s="1113" t="s">
        <v>775</v>
      </c>
      <c r="C166" s="127" t="s">
        <v>1456</v>
      </c>
      <c r="D166" s="151"/>
      <c r="E166" s="187"/>
      <c r="F166" s="129"/>
      <c r="G166" s="290"/>
      <c r="H166" s="151"/>
      <c r="I166" s="187"/>
      <c r="J166" s="129"/>
      <c r="K166" s="290"/>
      <c r="L166" s="151"/>
      <c r="M166" s="187"/>
      <c r="N166" s="129"/>
      <c r="O166" s="299"/>
    </row>
    <row r="167" spans="1:15">
      <c r="A167" s="1080"/>
      <c r="B167" s="1114"/>
      <c r="C167" s="128" t="s">
        <v>1455</v>
      </c>
      <c r="D167" s="159" t="str">
        <f>'2002'!I290</f>
        <v>Jiří</v>
      </c>
      <c r="E167" s="185" t="str">
        <f>'2002'!J290</f>
        <v>Strakoš</v>
      </c>
      <c r="F167" s="130" t="str">
        <f>'2002'!K290</f>
        <v>Kopřivnice</v>
      </c>
      <c r="G167" s="291" t="str">
        <f>'2002'!L290</f>
        <v>31:06,9</v>
      </c>
      <c r="H167" s="159" t="str">
        <f>'2002'!I291</f>
        <v>Anton</v>
      </c>
      <c r="I167" s="185" t="str">
        <f>'2002'!J291</f>
        <v>Šuška</v>
      </c>
      <c r="J167" s="130" t="str">
        <f>'2002'!K291</f>
        <v>Čadca</v>
      </c>
      <c r="K167" s="291" t="str">
        <f>'2002'!L291</f>
        <v>31:21,7</v>
      </c>
      <c r="L167" s="159" t="str">
        <f>'2002'!I292</f>
        <v>František</v>
      </c>
      <c r="M167" s="185" t="str">
        <f>'2002'!J292</f>
        <v>Holec</v>
      </c>
      <c r="N167" s="130" t="str">
        <f>'2002'!K292</f>
        <v>Frýdek-Místek</v>
      </c>
      <c r="O167" s="298" t="str">
        <f>'2002'!L292</f>
        <v>32:25,9</v>
      </c>
    </row>
    <row r="168" spans="1:15">
      <c r="A168" s="1080"/>
      <c r="B168" s="1115" t="s">
        <v>1454</v>
      </c>
      <c r="C168" s="127" t="s">
        <v>1456</v>
      </c>
      <c r="D168" s="151"/>
      <c r="E168" s="187"/>
      <c r="F168" s="129"/>
      <c r="G168" s="290"/>
      <c r="H168" s="151"/>
      <c r="I168" s="187"/>
      <c r="J168" s="129"/>
      <c r="K168" s="290"/>
      <c r="L168" s="151"/>
      <c r="M168" s="187"/>
      <c r="N168" s="129"/>
      <c r="O168" s="299"/>
    </row>
    <row r="169" spans="1:15" ht="12.75" thickBot="1">
      <c r="A169" s="1081"/>
      <c r="B169" s="1116"/>
      <c r="C169" s="138" t="s">
        <v>1455</v>
      </c>
      <c r="D169" s="161" t="str">
        <f>'2002'!C290</f>
        <v>Ervín</v>
      </c>
      <c r="E169" s="186" t="str">
        <f>'2002'!D290</f>
        <v>Podžorný</v>
      </c>
      <c r="F169" s="139" t="str">
        <f>'2002'!E290</f>
        <v>Třinec</v>
      </c>
      <c r="G169" s="292" t="str">
        <f>'2002'!F290</f>
        <v>34:55,9</v>
      </c>
      <c r="H169" s="161" t="str">
        <f>'2002'!C291</f>
        <v>Zdeněk</v>
      </c>
      <c r="I169" s="186" t="str">
        <f>'2002'!D291</f>
        <v>Fejgrt</v>
      </c>
      <c r="J169" s="139" t="str">
        <f>'2002'!E291</f>
        <v>Vratimov</v>
      </c>
      <c r="K169" s="292" t="str">
        <f>'2002'!F291</f>
        <v>36:25,5</v>
      </c>
      <c r="L169" s="161" t="str">
        <f>'2002'!C292</f>
        <v>Josef</v>
      </c>
      <c r="M169" s="186" t="str">
        <f>'2002'!D292</f>
        <v>Tatarka</v>
      </c>
      <c r="N169" s="139" t="str">
        <f>'2002'!E292</f>
        <v>Frýdlant</v>
      </c>
      <c r="O169" s="300" t="str">
        <f>'2002'!F292</f>
        <v>37:38,8</v>
      </c>
    </row>
    <row r="170" spans="1:15" ht="12.75" hidden="1" thickBot="1">
      <c r="A170" s="1079">
        <v>2003</v>
      </c>
      <c r="B170" s="1119" t="s">
        <v>909</v>
      </c>
      <c r="C170" s="131" t="s">
        <v>1449</v>
      </c>
      <c r="D170" s="155">
        <f>'2003'!C36</f>
        <v>0</v>
      </c>
      <c r="E170" s="154">
        <f>'2003'!D36</f>
        <v>0</v>
      </c>
      <c r="F170" s="132">
        <f>'2003'!E36</f>
        <v>0</v>
      </c>
      <c r="G170" s="242">
        <f>'2003'!F36</f>
        <v>0</v>
      </c>
      <c r="H170" s="155">
        <f>'2003'!C37</f>
        <v>0</v>
      </c>
      <c r="I170" s="154">
        <f>'2003'!D37</f>
        <v>0</v>
      </c>
      <c r="J170" s="132" t="str">
        <f>'2003'!E37</f>
        <v>celkem</v>
      </c>
      <c r="K170" s="242">
        <f>'2003'!F37</f>
        <v>16</v>
      </c>
      <c r="L170" s="155" t="str">
        <f>'2003'!C38</f>
        <v>jméno</v>
      </c>
      <c r="M170" s="154" t="str">
        <f>'2003'!D38</f>
        <v>příjmení</v>
      </c>
      <c r="N170" s="132" t="str">
        <f>'2003'!E38</f>
        <v>obec (škola)</v>
      </c>
      <c r="O170" s="246" t="str">
        <f>'2003'!F38</f>
        <v>čas (s)</v>
      </c>
    </row>
    <row r="171" spans="1:15" ht="12.75" hidden="1" thickBot="1">
      <c r="A171" s="1080"/>
      <c r="B171" s="1120"/>
      <c r="C171" s="128" t="s">
        <v>1450</v>
      </c>
      <c r="D171" s="159">
        <f>'2003'!I36</f>
        <v>0</v>
      </c>
      <c r="E171" s="185">
        <f>'2003'!J36</f>
        <v>0</v>
      </c>
      <c r="F171" s="130">
        <f>'2003'!K36</f>
        <v>0</v>
      </c>
      <c r="G171" s="243">
        <f>'2003'!L36</f>
        <v>0</v>
      </c>
      <c r="H171" s="159">
        <f>'2003'!I37</f>
        <v>0</v>
      </c>
      <c r="I171" s="185">
        <f>'2003'!J37</f>
        <v>0</v>
      </c>
      <c r="J171" s="130" t="str">
        <f>'2003'!K37</f>
        <v>celkem</v>
      </c>
      <c r="K171" s="243">
        <f>'2003'!L37</f>
        <v>17</v>
      </c>
      <c r="L171" s="159" t="str">
        <f>'2003'!I38</f>
        <v>jméno</v>
      </c>
      <c r="M171" s="185" t="str">
        <f>'2003'!J38</f>
        <v>příjmení</v>
      </c>
      <c r="N171" s="130" t="str">
        <f>'2003'!K38</f>
        <v>obec (škola)</v>
      </c>
      <c r="O171" s="247" t="str">
        <f>'2003'!L38</f>
        <v>čas (s)</v>
      </c>
    </row>
    <row r="172" spans="1:15" ht="12.75" hidden="1" thickBot="1">
      <c r="A172" s="1080"/>
      <c r="B172" s="1121" t="s">
        <v>1452</v>
      </c>
      <c r="C172" s="127" t="s">
        <v>1449</v>
      </c>
      <c r="D172" s="151">
        <f>'2003'!C61</f>
        <v>0</v>
      </c>
      <c r="E172" s="187">
        <f>'2003'!D61</f>
        <v>0</v>
      </c>
      <c r="F172" s="129">
        <f>'2003'!E61</f>
        <v>0</v>
      </c>
      <c r="G172" s="244">
        <f>'2003'!F61</f>
        <v>0</v>
      </c>
      <c r="H172" s="151">
        <f>'2003'!C62</f>
        <v>0</v>
      </c>
      <c r="I172" s="187">
        <f>'2003'!D62</f>
        <v>0</v>
      </c>
      <c r="J172" s="129">
        <f>'2003'!E62</f>
        <v>0</v>
      </c>
      <c r="K172" s="244">
        <f>'2003'!F62</f>
        <v>0</v>
      </c>
      <c r="L172" s="151">
        <f>'2003'!C63</f>
        <v>0</v>
      </c>
      <c r="M172" s="187">
        <f>'2003'!D63</f>
        <v>0</v>
      </c>
      <c r="N172" s="129">
        <f>'2003'!E63</f>
        <v>0</v>
      </c>
      <c r="O172" s="248">
        <f>'2003'!F63</f>
        <v>0</v>
      </c>
    </row>
    <row r="173" spans="1:15" ht="12.75" hidden="1" thickBot="1">
      <c r="A173" s="1080"/>
      <c r="B173" s="1122"/>
      <c r="C173" s="128" t="s">
        <v>1450</v>
      </c>
      <c r="D173" s="159">
        <f>'2003'!I61</f>
        <v>0</v>
      </c>
      <c r="E173" s="185">
        <f>'2003'!J61</f>
        <v>0</v>
      </c>
      <c r="F173" s="130">
        <f>'2003'!K61</f>
        <v>0</v>
      </c>
      <c r="G173" s="243">
        <f>'2003'!L61</f>
        <v>0</v>
      </c>
      <c r="H173" s="159">
        <f>'2003'!I62</f>
        <v>0</v>
      </c>
      <c r="I173" s="185">
        <f>'2003'!J62</f>
        <v>0</v>
      </c>
      <c r="J173" s="130">
        <f>'2003'!K62</f>
        <v>0</v>
      </c>
      <c r="K173" s="243">
        <f>'2003'!L62</f>
        <v>0</v>
      </c>
      <c r="L173" s="159">
        <f>'2003'!I63</f>
        <v>0</v>
      </c>
      <c r="M173" s="185">
        <f>'2003'!J63</f>
        <v>0</v>
      </c>
      <c r="N173" s="130">
        <f>'2003'!K63</f>
        <v>0</v>
      </c>
      <c r="O173" s="247">
        <f>'2003'!L63</f>
        <v>0</v>
      </c>
    </row>
    <row r="174" spans="1:15" ht="12.75" hidden="1" thickBot="1">
      <c r="A174" s="1080"/>
      <c r="B174" s="1123" t="s">
        <v>778</v>
      </c>
      <c r="C174" s="127" t="s">
        <v>1449</v>
      </c>
      <c r="D174" s="151" t="str">
        <f>'2003'!C98</f>
        <v>Milada</v>
      </c>
      <c r="E174" s="187" t="str">
        <f>'2003'!D98</f>
        <v>Ferencová</v>
      </c>
      <c r="F174" s="129" t="str">
        <f>'2003'!E98</f>
        <v>Hrádek</v>
      </c>
      <c r="G174" s="244" t="str">
        <f>'2003'!F98</f>
        <v>01:39,1</v>
      </c>
      <c r="H174" s="151" t="str">
        <f>'2003'!C99</f>
        <v>Tereza</v>
      </c>
      <c r="I174" s="187" t="str">
        <f>'2003'!D99</f>
        <v>Raszková</v>
      </c>
      <c r="J174" s="129" t="str">
        <f>'2003'!E99</f>
        <v>Hrádek</v>
      </c>
      <c r="K174" s="244" t="str">
        <f>'2003'!F99</f>
        <v>01:41,7</v>
      </c>
      <c r="L174" s="151" t="str">
        <f>'2003'!C100</f>
        <v>Petra</v>
      </c>
      <c r="M174" s="187" t="str">
        <f>'2003'!D100</f>
        <v>Lipowská</v>
      </c>
      <c r="N174" s="129" t="str">
        <f>'2003'!E100</f>
        <v>Hrádek</v>
      </c>
      <c r="O174" s="248" t="str">
        <f>'2003'!F100</f>
        <v>01:45,6</v>
      </c>
    </row>
    <row r="175" spans="1:15" ht="12.75" hidden="1" thickBot="1">
      <c r="A175" s="1080"/>
      <c r="B175" s="1124"/>
      <c r="C175" s="128" t="s">
        <v>1450</v>
      </c>
      <c r="D175" s="159" t="str">
        <f>'2003'!I98</f>
        <v>Tomasz</v>
      </c>
      <c r="E175" s="185" t="str">
        <f>'2003'!J98</f>
        <v>Konderla</v>
      </c>
      <c r="F175" s="130" t="str">
        <f>'2003'!K98</f>
        <v>Hrádek</v>
      </c>
      <c r="G175" s="243" t="str">
        <f>'2003'!L98</f>
        <v>03:34,8</v>
      </c>
      <c r="H175" s="159">
        <f>'2003'!I99</f>
        <v>0</v>
      </c>
      <c r="I175" s="185">
        <f>'2003'!J99</f>
        <v>0</v>
      </c>
      <c r="J175" s="130">
        <f>'2003'!K99</f>
        <v>0</v>
      </c>
      <c r="K175" s="243">
        <f>'2003'!L99</f>
        <v>0</v>
      </c>
      <c r="L175" s="159">
        <f>'2003'!I100</f>
        <v>0</v>
      </c>
      <c r="M175" s="185">
        <f>'2003'!J100</f>
        <v>0</v>
      </c>
      <c r="N175" s="130">
        <f>'2003'!K100</f>
        <v>0</v>
      </c>
      <c r="O175" s="247">
        <f>'2003'!L100</f>
        <v>0</v>
      </c>
    </row>
    <row r="176" spans="1:15" ht="12.75" hidden="1" thickBot="1">
      <c r="A176" s="1080"/>
      <c r="B176" s="1125" t="s">
        <v>779</v>
      </c>
      <c r="C176" s="127" t="s">
        <v>1449</v>
      </c>
      <c r="D176" s="151" t="str">
        <f>'2003'!C143</f>
        <v>Justyna</v>
      </c>
      <c r="E176" s="187" t="str">
        <f>'2003'!D143</f>
        <v>Zwierzchowska</v>
      </c>
      <c r="F176" s="129" t="str">
        <f>'2003'!E143</f>
        <v>Istebna</v>
      </c>
      <c r="G176" s="244" t="str">
        <f>'2003'!F143</f>
        <v>03:01,2</v>
      </c>
      <c r="H176" s="151" t="str">
        <f>'2003'!C144</f>
        <v>Aneta</v>
      </c>
      <c r="I176" s="187" t="str">
        <f>'2003'!D144</f>
        <v>Czepczor</v>
      </c>
      <c r="J176" s="129" t="str">
        <f>'2003'!E144</f>
        <v>Koniakow</v>
      </c>
      <c r="K176" s="244" t="str">
        <f>'2003'!F144</f>
        <v>03:01,8</v>
      </c>
      <c r="L176" s="151" t="str">
        <f>'2003'!C145</f>
        <v>Jolanta</v>
      </c>
      <c r="M176" s="187" t="str">
        <f>'2003'!D145</f>
        <v>Legierska</v>
      </c>
      <c r="N176" s="129" t="str">
        <f>'2003'!E145</f>
        <v>Koniakow</v>
      </c>
      <c r="O176" s="248" t="str">
        <f>'2003'!F145</f>
        <v>03:03,3</v>
      </c>
    </row>
    <row r="177" spans="1:15" ht="12.75" hidden="1" thickBot="1">
      <c r="A177" s="1080"/>
      <c r="B177" s="1126"/>
      <c r="C177" s="128" t="s">
        <v>1450</v>
      </c>
      <c r="D177" s="159" t="str">
        <f>'2003'!I143</f>
        <v>Paweł</v>
      </c>
      <c r="E177" s="185" t="str">
        <f>'2003'!J143</f>
        <v>Zaisolawa</v>
      </c>
      <c r="F177" s="130" t="str">
        <f>'2003'!K143</f>
        <v>Jaworzynka</v>
      </c>
      <c r="G177" s="243" t="str">
        <f>'2003'!L143</f>
        <v>03:06,5</v>
      </c>
      <c r="H177" s="159" t="str">
        <f>'2003'!I144</f>
        <v>Mateusz</v>
      </c>
      <c r="I177" s="185" t="str">
        <f>'2003'!J144</f>
        <v>Czepczor</v>
      </c>
      <c r="J177" s="130" t="str">
        <f>'2003'!K144</f>
        <v>Jaworzynka</v>
      </c>
      <c r="K177" s="243" t="str">
        <f>'2003'!L144</f>
        <v>03:07,4</v>
      </c>
      <c r="L177" s="159" t="str">
        <f>'2003'!I145</f>
        <v>Stanisław</v>
      </c>
      <c r="M177" s="185" t="str">
        <f>'2003'!J145</f>
        <v>Probosz</v>
      </c>
      <c r="N177" s="130" t="str">
        <f>'2003'!K145</f>
        <v>Istebna</v>
      </c>
      <c r="O177" s="247" t="str">
        <f>'2003'!L145</f>
        <v>03:07,9</v>
      </c>
    </row>
    <row r="178" spans="1:15" ht="12.75" hidden="1" thickBot="1">
      <c r="A178" s="1080"/>
      <c r="B178" s="1127" t="s">
        <v>780</v>
      </c>
      <c r="C178" s="127" t="s">
        <v>1449</v>
      </c>
      <c r="D178" s="151">
        <f>'2003'!C187</f>
        <v>0</v>
      </c>
      <c r="E178" s="187">
        <f>'2003'!D187</f>
        <v>0</v>
      </c>
      <c r="F178" s="129">
        <f>'2003'!E187</f>
        <v>0</v>
      </c>
      <c r="G178" s="244">
        <f>'2003'!F187</f>
        <v>0</v>
      </c>
      <c r="H178" s="151">
        <f>'2003'!C188</f>
        <v>0</v>
      </c>
      <c r="I178" s="187">
        <f>'2003'!D188</f>
        <v>0</v>
      </c>
      <c r="J178" s="129" t="str">
        <f>'2003'!E188</f>
        <v>1400 m</v>
      </c>
      <c r="K178" s="244" t="str">
        <f>'2003'!F188</f>
        <v>16 - 17 let</v>
      </c>
      <c r="L178" s="151">
        <f>'2003'!C189</f>
        <v>0</v>
      </c>
      <c r="M178" s="187">
        <f>'2003'!D189</f>
        <v>0</v>
      </c>
      <c r="N178" s="129">
        <f>'2003'!E189</f>
        <v>0</v>
      </c>
      <c r="O178" s="248">
        <f>'2003'!F189</f>
        <v>0</v>
      </c>
    </row>
    <row r="179" spans="1:15" ht="12.75" hidden="1" thickBot="1">
      <c r="A179" s="1080"/>
      <c r="B179" s="1128"/>
      <c r="C179" s="128" t="s">
        <v>1450</v>
      </c>
      <c r="D179" s="159">
        <f>'2003'!I187</f>
        <v>0</v>
      </c>
      <c r="E179" s="185">
        <f>'2003'!J187</f>
        <v>0</v>
      </c>
      <c r="F179" s="130">
        <f>'2003'!K187</f>
        <v>0</v>
      </c>
      <c r="G179" s="243">
        <f>'2003'!L187</f>
        <v>0</v>
      </c>
      <c r="H179" s="159">
        <f>'2003'!I188</f>
        <v>0</v>
      </c>
      <c r="I179" s="185">
        <f>'2003'!J188</f>
        <v>0</v>
      </c>
      <c r="J179" s="130" t="str">
        <f>'2003'!K188</f>
        <v>3500 m</v>
      </c>
      <c r="K179" s="243">
        <f>'2003'!L188</f>
        <v>0</v>
      </c>
      <c r="L179" s="159">
        <f>'2003'!I189</f>
        <v>0</v>
      </c>
      <c r="M179" s="185">
        <f>'2003'!J189</f>
        <v>0</v>
      </c>
      <c r="N179" s="130">
        <f>'2003'!K189</f>
        <v>0</v>
      </c>
      <c r="O179" s="247">
        <f>'2003'!L189</f>
        <v>0</v>
      </c>
    </row>
    <row r="180" spans="1:15" ht="12.75" hidden="1" thickBot="1">
      <c r="A180" s="1080"/>
      <c r="B180" s="1129" t="s">
        <v>1636</v>
      </c>
      <c r="C180" s="127" t="s">
        <v>1449</v>
      </c>
      <c r="D180" s="151">
        <f>'2003'!C214</f>
        <v>0</v>
      </c>
      <c r="E180" s="187">
        <f>'2003'!D214</f>
        <v>0</v>
      </c>
      <c r="F180" s="129">
        <f>'2003'!E214</f>
        <v>0</v>
      </c>
      <c r="G180" s="244">
        <f>'2003'!F214</f>
        <v>0</v>
      </c>
      <c r="H180" s="151">
        <f>'2003'!C215</f>
        <v>0</v>
      </c>
      <c r="I180" s="187">
        <f>'2003'!D215</f>
        <v>0</v>
      </c>
      <c r="J180" s="129" t="str">
        <f>'2003'!E215</f>
        <v>celkem</v>
      </c>
      <c r="K180" s="244">
        <f>'2003'!F215</f>
        <v>2</v>
      </c>
      <c r="L180" s="151" t="str">
        <f>'2003'!C216</f>
        <v>jméno</v>
      </c>
      <c r="M180" s="187" t="str">
        <f>'2003'!D216</f>
        <v>příjmení</v>
      </c>
      <c r="N180" s="129" t="str">
        <f>'2003'!E216</f>
        <v>obec (škola)</v>
      </c>
      <c r="O180" s="248" t="str">
        <f>'2003'!F216</f>
        <v>čas (s)</v>
      </c>
    </row>
    <row r="181" spans="1:15" ht="12.75" hidden="1" thickBot="1">
      <c r="A181" s="1080"/>
      <c r="B181" s="1130"/>
      <c r="C181" s="128" t="s">
        <v>1450</v>
      </c>
      <c r="D181" s="159">
        <f>'2003'!I214</f>
        <v>0</v>
      </c>
      <c r="E181" s="185">
        <f>'2003'!J214</f>
        <v>0</v>
      </c>
      <c r="F181" s="130">
        <f>'2003'!K214</f>
        <v>0</v>
      </c>
      <c r="G181" s="243">
        <f>'2003'!L214</f>
        <v>0</v>
      </c>
      <c r="H181" s="159">
        <f>'2003'!I215</f>
        <v>0</v>
      </c>
      <c r="I181" s="185">
        <f>'2003'!J215</f>
        <v>0</v>
      </c>
      <c r="J181" s="130" t="str">
        <f>'2003'!K215</f>
        <v>celkem</v>
      </c>
      <c r="K181" s="243">
        <f>'2003'!L215</f>
        <v>1</v>
      </c>
      <c r="L181" s="159" t="str">
        <f>'2003'!I216</f>
        <v>jméno</v>
      </c>
      <c r="M181" s="185" t="str">
        <f>'2003'!J216</f>
        <v>příjmení</v>
      </c>
      <c r="N181" s="130" t="str">
        <f>'2003'!K216</f>
        <v>obec (škola)</v>
      </c>
      <c r="O181" s="247" t="str">
        <f>'2003'!L216</f>
        <v>čas (s)</v>
      </c>
    </row>
    <row r="182" spans="1:15" ht="12.75" hidden="1" thickBot="1">
      <c r="A182" s="1080"/>
      <c r="B182" s="1117" t="s">
        <v>781</v>
      </c>
      <c r="C182" s="127" t="s">
        <v>1449</v>
      </c>
      <c r="D182" s="151">
        <f>'2003'!C239</f>
        <v>0</v>
      </c>
      <c r="E182" s="187">
        <f>'2003'!D239</f>
        <v>0</v>
      </c>
      <c r="F182" s="129">
        <f>'2003'!E239</f>
        <v>0</v>
      </c>
      <c r="G182" s="244">
        <f>'2003'!F239</f>
        <v>0</v>
      </c>
      <c r="H182" s="151">
        <f>'2003'!C240</f>
        <v>0</v>
      </c>
      <c r="I182" s="187">
        <f>'2003'!D240</f>
        <v>0</v>
      </c>
      <c r="J182" s="129" t="str">
        <f>'2003'!E240</f>
        <v>celkem</v>
      </c>
      <c r="K182" s="244">
        <f>'2003'!F240</f>
        <v>3</v>
      </c>
      <c r="L182" s="151" t="str">
        <f>'2003'!C241</f>
        <v>jméno</v>
      </c>
      <c r="M182" s="187" t="str">
        <f>'2003'!D241</f>
        <v>příjmení</v>
      </c>
      <c r="N182" s="129" t="str">
        <f>'2003'!E241</f>
        <v xml:space="preserve">obec </v>
      </c>
      <c r="O182" s="248" t="str">
        <f>'2003'!F241</f>
        <v>čas (s)</v>
      </c>
    </row>
    <row r="183" spans="1:15" ht="12.75" hidden="1" thickBot="1">
      <c r="A183" s="1080"/>
      <c r="B183" s="1118"/>
      <c r="C183" s="128" t="s">
        <v>1450</v>
      </c>
      <c r="D183" s="159">
        <f>'2003'!I239</f>
        <v>0</v>
      </c>
      <c r="E183" s="185">
        <f>'2003'!J239</f>
        <v>0</v>
      </c>
      <c r="F183" s="130">
        <f>'2003'!K239</f>
        <v>0</v>
      </c>
      <c r="G183" s="243">
        <f>'2003'!L239</f>
        <v>0</v>
      </c>
      <c r="H183" s="159">
        <f>'2003'!I240</f>
        <v>0</v>
      </c>
      <c r="I183" s="185">
        <f>'2003'!J240</f>
        <v>0</v>
      </c>
      <c r="J183" s="130" t="str">
        <f>'2003'!K240</f>
        <v>celkem</v>
      </c>
      <c r="K183" s="243">
        <f>'2003'!L240</f>
        <v>13</v>
      </c>
      <c r="L183" s="159" t="str">
        <f>'2003'!I241</f>
        <v>jméno</v>
      </c>
      <c r="M183" s="185" t="str">
        <f>'2003'!J241</f>
        <v>příjmení</v>
      </c>
      <c r="N183" s="130" t="str">
        <f>'2003'!K241</f>
        <v xml:space="preserve">obec </v>
      </c>
      <c r="O183" s="247" t="str">
        <f>'2003'!L241</f>
        <v>čas (s)</v>
      </c>
    </row>
    <row r="184" spans="1:15" ht="12.75" hidden="1" thickBot="1">
      <c r="A184" s="1080"/>
      <c r="B184" s="1109" t="s">
        <v>782</v>
      </c>
      <c r="C184" s="127" t="s">
        <v>1456</v>
      </c>
      <c r="D184" s="151">
        <f>'2003'!C264</f>
        <v>0</v>
      </c>
      <c r="E184" s="187">
        <f>'2003'!D264</f>
        <v>0</v>
      </c>
      <c r="F184" s="129">
        <f>'2003'!E264</f>
        <v>0</v>
      </c>
      <c r="G184" s="244">
        <f>'2003'!F264</f>
        <v>0</v>
      </c>
      <c r="H184" s="151">
        <f>'2003'!C265</f>
        <v>0</v>
      </c>
      <c r="I184" s="187">
        <f>'2003'!D265</f>
        <v>0</v>
      </c>
      <c r="J184" s="129" t="str">
        <f>'2003'!E265</f>
        <v>celkem</v>
      </c>
      <c r="K184" s="244">
        <f>'2003'!F265</f>
        <v>2</v>
      </c>
      <c r="L184" s="151">
        <f>'2003'!C269</f>
        <v>0</v>
      </c>
      <c r="M184" s="187">
        <f>'2003'!D269</f>
        <v>0</v>
      </c>
      <c r="N184" s="129">
        <f>'2003'!E269</f>
        <v>0</v>
      </c>
      <c r="O184" s="248">
        <f>'2003'!F269</f>
        <v>0</v>
      </c>
    </row>
    <row r="185" spans="1:15" ht="12.75" hidden="1" thickBot="1">
      <c r="A185" s="1080"/>
      <c r="B185" s="1110"/>
      <c r="C185" s="128" t="s">
        <v>1455</v>
      </c>
      <c r="D185" s="159">
        <f>'2003'!I264</f>
        <v>0</v>
      </c>
      <c r="E185" s="185">
        <f>'2003'!J264</f>
        <v>0</v>
      </c>
      <c r="F185" s="204">
        <f>'2003'!K264</f>
        <v>0</v>
      </c>
      <c r="G185" s="243">
        <f>'2003'!L264</f>
        <v>0</v>
      </c>
      <c r="H185" s="159">
        <f>'2003'!I265</f>
        <v>0</v>
      </c>
      <c r="I185" s="185">
        <f>'2003'!J265</f>
        <v>0</v>
      </c>
      <c r="J185" s="130" t="str">
        <f>'2003'!K265</f>
        <v>celkem</v>
      </c>
      <c r="K185" s="243">
        <f>'2003'!L265</f>
        <v>9</v>
      </c>
      <c r="L185" s="159" t="str">
        <f>'2003'!I266</f>
        <v>jméno</v>
      </c>
      <c r="M185" s="185" t="str">
        <f>'2003'!J266</f>
        <v>příjmení</v>
      </c>
      <c r="N185" s="130" t="str">
        <f>'2003'!K266</f>
        <v xml:space="preserve">obec </v>
      </c>
      <c r="O185" s="247" t="str">
        <f>'2003'!L266</f>
        <v>čas (s)</v>
      </c>
    </row>
    <row r="186" spans="1:15" ht="12.75" hidden="1" thickBot="1">
      <c r="A186" s="1080"/>
      <c r="B186" s="1111" t="s">
        <v>1453</v>
      </c>
      <c r="C186" s="127" t="s">
        <v>1456</v>
      </c>
      <c r="D186" s="151">
        <f>'2003'!C289</f>
        <v>0</v>
      </c>
      <c r="E186" s="187">
        <f>'2003'!D289</f>
        <v>0</v>
      </c>
      <c r="F186" s="129">
        <f>'2003'!E289</f>
        <v>0</v>
      </c>
      <c r="G186" s="244">
        <f>'2003'!F289</f>
        <v>0</v>
      </c>
      <c r="H186" s="151">
        <f>'2003'!C290</f>
        <v>0</v>
      </c>
      <c r="I186" s="187">
        <f>'2003'!D290</f>
        <v>0</v>
      </c>
      <c r="J186" s="129" t="str">
        <f>'2003'!E290</f>
        <v>celkem</v>
      </c>
      <c r="K186" s="244">
        <f>'2003'!F290</f>
        <v>6</v>
      </c>
      <c r="L186" s="151" t="str">
        <f>'2003'!C291</f>
        <v>jméno</v>
      </c>
      <c r="M186" s="187" t="str">
        <f>'2003'!D291</f>
        <v>příjmení</v>
      </c>
      <c r="N186" s="129" t="str">
        <f>'2003'!E291</f>
        <v xml:space="preserve">obec </v>
      </c>
      <c r="O186" s="248" t="str">
        <f>'2003'!F291</f>
        <v>čas (s)</v>
      </c>
    </row>
    <row r="187" spans="1:15" ht="12.75" hidden="1" thickBot="1">
      <c r="A187" s="1080"/>
      <c r="B187" s="1112"/>
      <c r="C187" s="128" t="s">
        <v>1455</v>
      </c>
      <c r="D187" s="159">
        <f>'2003'!I289</f>
        <v>0</v>
      </c>
      <c r="E187" s="185">
        <f>'2003'!J289</f>
        <v>0</v>
      </c>
      <c r="F187" s="130">
        <f>'2003'!K289</f>
        <v>0</v>
      </c>
      <c r="G187" s="243">
        <f>'2003'!L289</f>
        <v>0</v>
      </c>
      <c r="H187" s="159">
        <f>'2003'!I290</f>
        <v>0</v>
      </c>
      <c r="I187" s="185">
        <f>'2003'!J290</f>
        <v>0</v>
      </c>
      <c r="J187" s="130" t="str">
        <f>'2003'!K290</f>
        <v>celkem</v>
      </c>
      <c r="K187" s="243">
        <f>'2003'!L290</f>
        <v>5</v>
      </c>
      <c r="L187" s="159" t="str">
        <f>'2003'!I291</f>
        <v>jméno</v>
      </c>
      <c r="M187" s="185" t="str">
        <f>'2003'!J291</f>
        <v>příjmení</v>
      </c>
      <c r="N187" s="130" t="str">
        <f>'2003'!K291</f>
        <v xml:space="preserve">obec </v>
      </c>
      <c r="O187" s="247" t="str">
        <f>'2003'!L291</f>
        <v>čas (s)</v>
      </c>
    </row>
    <row r="188" spans="1:15" ht="12.75" hidden="1" thickBot="1">
      <c r="A188" s="1080"/>
      <c r="B188" s="1113" t="s">
        <v>775</v>
      </c>
      <c r="C188" s="127" t="s">
        <v>1456</v>
      </c>
      <c r="D188" s="151"/>
      <c r="E188" s="187"/>
      <c r="F188" s="129"/>
      <c r="G188" s="244"/>
      <c r="H188" s="151"/>
      <c r="I188" s="187"/>
      <c r="J188" s="129"/>
      <c r="K188" s="244"/>
      <c r="L188" s="151"/>
      <c r="M188" s="187"/>
      <c r="N188" s="129"/>
      <c r="O188" s="248"/>
    </row>
    <row r="189" spans="1:15" ht="12.75" hidden="1" thickBot="1">
      <c r="A189" s="1080"/>
      <c r="B189" s="1114"/>
      <c r="C189" s="128" t="s">
        <v>1455</v>
      </c>
      <c r="D189" s="159">
        <f>'2003'!I314</f>
        <v>0</v>
      </c>
      <c r="E189" s="185" t="str">
        <f>'2003'!J314</f>
        <v>3 500 m</v>
      </c>
      <c r="F189" s="130" t="str">
        <f>'2003'!K314</f>
        <v>Buď fit</v>
      </c>
      <c r="G189" s="243">
        <f>'2003'!L314</f>
        <v>0</v>
      </c>
      <c r="H189" s="159">
        <f>'2003'!I315</f>
        <v>0</v>
      </c>
      <c r="I189" s="185">
        <f>'2003'!J315</f>
        <v>0</v>
      </c>
      <c r="J189" s="130">
        <f>'2003'!K315</f>
        <v>0</v>
      </c>
      <c r="K189" s="243">
        <f>'2003'!L315</f>
        <v>0</v>
      </c>
      <c r="L189" s="159">
        <f>'2003'!I316</f>
        <v>0</v>
      </c>
      <c r="M189" s="185">
        <f>'2003'!J316</f>
        <v>0</v>
      </c>
      <c r="N189" s="130" t="str">
        <f>'2003'!K316</f>
        <v>celkem</v>
      </c>
      <c r="O189" s="247">
        <f>'2003'!L316</f>
        <v>5</v>
      </c>
    </row>
    <row r="190" spans="1:15" ht="12.75" hidden="1" thickBot="1">
      <c r="A190" s="1080"/>
      <c r="B190" s="1115" t="s">
        <v>1454</v>
      </c>
      <c r="C190" s="127" t="s">
        <v>1456</v>
      </c>
      <c r="D190" s="151"/>
      <c r="E190" s="187"/>
      <c r="F190" s="129"/>
      <c r="G190" s="244"/>
      <c r="H190" s="151"/>
      <c r="I190" s="187"/>
      <c r="J190" s="129"/>
      <c r="K190" s="244"/>
      <c r="L190" s="151"/>
      <c r="M190" s="187"/>
      <c r="N190" s="129"/>
      <c r="O190" s="248"/>
    </row>
    <row r="191" spans="1:15" ht="12.75" hidden="1" thickBot="1">
      <c r="A191" s="1081"/>
      <c r="B191" s="1116"/>
      <c r="C191" s="138" t="s">
        <v>1455</v>
      </c>
      <c r="D191" s="161">
        <f>'2003'!C314</f>
        <v>0</v>
      </c>
      <c r="E191" s="186">
        <f>'2003'!D314</f>
        <v>0</v>
      </c>
      <c r="F191" s="139">
        <f>'2003'!E314</f>
        <v>0</v>
      </c>
      <c r="G191" s="245">
        <f>'2003'!F314</f>
        <v>0</v>
      </c>
      <c r="H191" s="161">
        <f>'2003'!C315</f>
        <v>0</v>
      </c>
      <c r="I191" s="186">
        <f>'2003'!D315</f>
        <v>0</v>
      </c>
      <c r="J191" s="139">
        <f>'2003'!E315</f>
        <v>0</v>
      </c>
      <c r="K191" s="245">
        <f>'2003'!F315</f>
        <v>0</v>
      </c>
      <c r="L191" s="161">
        <f>'2003'!C315</f>
        <v>0</v>
      </c>
      <c r="M191" s="186">
        <f>'2003'!D315</f>
        <v>0</v>
      </c>
      <c r="N191" s="139">
        <f>'2003'!E315</f>
        <v>0</v>
      </c>
      <c r="O191" s="249">
        <f>'2003'!F315</f>
        <v>0</v>
      </c>
    </row>
    <row r="192" spans="1:15">
      <c r="A192" s="1079">
        <v>2003</v>
      </c>
      <c r="B192" s="1119" t="s">
        <v>909</v>
      </c>
      <c r="C192" s="131" t="s">
        <v>1449</v>
      </c>
      <c r="D192" s="155" t="str">
        <f>'2003'!C14</f>
        <v>Gabriela</v>
      </c>
      <c r="E192" s="154" t="str">
        <f>'2003'!D14</f>
        <v>Jośková</v>
      </c>
      <c r="F192" s="132" t="str">
        <f>'2003'!E14</f>
        <v>Hrádek</v>
      </c>
      <c r="G192" s="288" t="str">
        <f>'2003'!F14</f>
        <v>00:29,4</v>
      </c>
      <c r="H192" s="155" t="str">
        <f>'2003'!C15</f>
        <v>Gabriela</v>
      </c>
      <c r="I192" s="154" t="str">
        <f>'2003'!D15</f>
        <v>Szotkowská</v>
      </c>
      <c r="J192" s="132" t="str">
        <f>'2003'!E15</f>
        <v>Mosty u Jabl.</v>
      </c>
      <c r="K192" s="288" t="str">
        <f>'2003'!F15</f>
        <v>00:29,9</v>
      </c>
      <c r="L192" s="155" t="str">
        <f>'2003'!C16</f>
        <v>Tereza</v>
      </c>
      <c r="M192" s="154" t="str">
        <f>'2003'!D16</f>
        <v>Konderlová</v>
      </c>
      <c r="N192" s="132" t="str">
        <f>'2003'!E16</f>
        <v>Bystřice</v>
      </c>
      <c r="O192" s="293" t="str">
        <f>'2003'!F16</f>
        <v>00:30,6</v>
      </c>
    </row>
    <row r="193" spans="1:15">
      <c r="A193" s="1080"/>
      <c r="B193" s="1120"/>
      <c r="C193" s="128" t="s">
        <v>1450</v>
      </c>
      <c r="D193" s="159" t="str">
        <f>'2003'!I14</f>
        <v>Adam</v>
      </c>
      <c r="E193" s="185" t="str">
        <f>'2003'!J14</f>
        <v>Flok</v>
      </c>
      <c r="F193" s="130" t="str">
        <f>'2003'!K14</f>
        <v>Frýdek - Místek</v>
      </c>
      <c r="G193" s="291" t="str">
        <f>'2003'!L14</f>
        <v>00:28,4</v>
      </c>
      <c r="H193" s="159" t="str">
        <f>'2003'!I15</f>
        <v>Jan</v>
      </c>
      <c r="I193" s="185" t="str">
        <f>'2003'!J15</f>
        <v>Bubík</v>
      </c>
      <c r="J193" s="130" t="str">
        <f>'2003'!K15</f>
        <v>Frýdek - Místek</v>
      </c>
      <c r="K193" s="291" t="str">
        <f>'2003'!L15</f>
        <v>00:32,7</v>
      </c>
      <c r="L193" s="159" t="str">
        <f>'2003'!I16</f>
        <v>Dominik</v>
      </c>
      <c r="M193" s="185" t="str">
        <f>'2003'!J16</f>
        <v>Martynek</v>
      </c>
      <c r="N193" s="130" t="str">
        <f>'2003'!K16</f>
        <v>Hrádek</v>
      </c>
      <c r="O193" s="298" t="str">
        <f>'2003'!L16</f>
        <v>00:33,1</v>
      </c>
    </row>
    <row r="194" spans="1:15">
      <c r="A194" s="1080"/>
      <c r="B194" s="1121" t="s">
        <v>1452</v>
      </c>
      <c r="C194" s="127" t="s">
        <v>1449</v>
      </c>
      <c r="D194" s="151" t="str">
        <f>'2003'!C39</f>
        <v>Anna</v>
      </c>
      <c r="E194" s="187" t="str">
        <f>'2003'!D39</f>
        <v>Janeczková</v>
      </c>
      <c r="F194" s="129" t="str">
        <f>'2003'!E39</f>
        <v>Hrádek</v>
      </c>
      <c r="G194" s="290" t="str">
        <f>'2003'!F39</f>
        <v>01:24,0</v>
      </c>
      <c r="H194" s="151" t="str">
        <f>'2003'!C40</f>
        <v>Kateřina</v>
      </c>
      <c r="I194" s="187" t="str">
        <f>'2003'!D40</f>
        <v>Klepáčová</v>
      </c>
      <c r="J194" s="129" t="str">
        <f>'2003'!E40</f>
        <v>Frýdek-Místek</v>
      </c>
      <c r="K194" s="290" t="str">
        <f>'2003'!F40</f>
        <v>01:28,0</v>
      </c>
      <c r="L194" s="151" t="str">
        <f>'2003'!C41</f>
        <v>Nikola</v>
      </c>
      <c r="M194" s="187" t="str">
        <f>'2003'!D41</f>
        <v>Zogatová</v>
      </c>
      <c r="N194" s="129" t="str">
        <f>'2003'!E41</f>
        <v>Písečná</v>
      </c>
      <c r="O194" s="299" t="str">
        <f>'2003'!F41</f>
        <v>01:34,0</v>
      </c>
    </row>
    <row r="195" spans="1:15">
      <c r="A195" s="1080"/>
      <c r="B195" s="1122"/>
      <c r="C195" s="128" t="s">
        <v>1450</v>
      </c>
      <c r="D195" s="159" t="str">
        <f>'2003'!I39</f>
        <v>Oto</v>
      </c>
      <c r="E195" s="185" t="str">
        <f>'2003'!J39</f>
        <v>Svider</v>
      </c>
      <c r="F195" s="130" t="str">
        <f>'2003'!K39</f>
        <v>Třinec</v>
      </c>
      <c r="G195" s="291" t="str">
        <f>'2003'!L39</f>
        <v>01:19,0</v>
      </c>
      <c r="H195" s="159" t="str">
        <f>'2003'!I40</f>
        <v>Michal</v>
      </c>
      <c r="I195" s="185" t="str">
        <f>'2003'!J40</f>
        <v>Lysek</v>
      </c>
      <c r="J195" s="130" t="str">
        <f>'2003'!K40</f>
        <v>Písečná</v>
      </c>
      <c r="K195" s="291" t="str">
        <f>'2003'!L40</f>
        <v>01:26,8</v>
      </c>
      <c r="L195" s="159" t="str">
        <f>'2003'!I41</f>
        <v>Roman</v>
      </c>
      <c r="M195" s="185" t="str">
        <f>'2003'!J41</f>
        <v>Platoš</v>
      </c>
      <c r="N195" s="130" t="str">
        <f>'2003'!K41</f>
        <v>Frýdek-Místek</v>
      </c>
      <c r="O195" s="298" t="str">
        <f>'2003'!L41</f>
        <v>01:28,9</v>
      </c>
    </row>
    <row r="196" spans="1:15">
      <c r="A196" s="1080"/>
      <c r="B196" s="1123" t="s">
        <v>778</v>
      </c>
      <c r="C196" s="127" t="s">
        <v>1449</v>
      </c>
      <c r="D196" s="151" t="str">
        <f>'2003'!C76</f>
        <v>Beata</v>
      </c>
      <c r="E196" s="187" t="str">
        <f>'2003'!D76</f>
        <v>Marková</v>
      </c>
      <c r="F196" s="129" t="str">
        <f>'2003'!E76</f>
        <v>Frýdek-Místek</v>
      </c>
      <c r="G196" s="290" t="str">
        <f>'2003'!F76</f>
        <v>01:16,1</v>
      </c>
      <c r="H196" s="151" t="str">
        <f>'2003'!C77</f>
        <v>Nikola</v>
      </c>
      <c r="I196" s="187" t="str">
        <f>'2003'!D77</f>
        <v>Horňáčková</v>
      </c>
      <c r="J196" s="129" t="str">
        <f>'2003'!E77</f>
        <v>Frýdek-Místek</v>
      </c>
      <c r="K196" s="290" t="str">
        <f>'2003'!F77</f>
        <v>01:18,2</v>
      </c>
      <c r="L196" s="151" t="str">
        <f>'2003'!C78</f>
        <v>Veronika</v>
      </c>
      <c r="M196" s="187" t="str">
        <f>'2003'!D78</f>
        <v>Jerglíková</v>
      </c>
      <c r="N196" s="129" t="str">
        <f>'2003'!E78</f>
        <v>Frýdek-Místek</v>
      </c>
      <c r="O196" s="299" t="str">
        <f>'2003'!F78</f>
        <v>01:19,1</v>
      </c>
    </row>
    <row r="197" spans="1:15">
      <c r="A197" s="1080"/>
      <c r="B197" s="1124"/>
      <c r="C197" s="128" t="s">
        <v>1450</v>
      </c>
      <c r="D197" s="159" t="str">
        <f>'2003'!I76</f>
        <v>Jan</v>
      </c>
      <c r="E197" s="185" t="str">
        <f>'2003'!J76</f>
        <v>Mikulka</v>
      </c>
      <c r="F197" s="130" t="str">
        <f>'2003'!K76</f>
        <v>Frýdek-Místek</v>
      </c>
      <c r="G197" s="291" t="str">
        <f>'2003'!L76</f>
        <v>02:17,9</v>
      </c>
      <c r="H197" s="159" t="str">
        <f>'2003'!I77</f>
        <v>David</v>
      </c>
      <c r="I197" s="185" t="str">
        <f>'2003'!J77</f>
        <v>Štefek</v>
      </c>
      <c r="J197" s="130" t="str">
        <f>'2003'!K77</f>
        <v>Frýdek-Místek</v>
      </c>
      <c r="K197" s="291" t="str">
        <f>'2003'!L77</f>
        <v>02:21,4</v>
      </c>
      <c r="L197" s="159" t="str">
        <f>'2003'!I78</f>
        <v>Tomasz</v>
      </c>
      <c r="M197" s="185" t="str">
        <f>'2003'!J78</f>
        <v>Kaczmarzyk</v>
      </c>
      <c r="N197" s="130" t="str">
        <f>'2003'!K78</f>
        <v>Istebna</v>
      </c>
      <c r="O197" s="298" t="str">
        <f>'2003'!L78</f>
        <v>02:23,2</v>
      </c>
    </row>
    <row r="198" spans="1:15">
      <c r="A198" s="1080"/>
      <c r="B198" s="1125" t="s">
        <v>779</v>
      </c>
      <c r="C198" s="127" t="s">
        <v>1449</v>
      </c>
      <c r="D198" s="151" t="str">
        <f>'2003'!C121</f>
        <v>Adéla</v>
      </c>
      <c r="E198" s="187" t="str">
        <f>'2003'!D121</f>
        <v>Marková</v>
      </c>
      <c r="F198" s="129" t="str">
        <f>'2003'!E121</f>
        <v>Frýdek-Místek</v>
      </c>
      <c r="G198" s="290" t="str">
        <f>'2003'!F121</f>
        <v>02:14,4</v>
      </c>
      <c r="H198" s="151" t="str">
        <f>'2003'!C122</f>
        <v>Hana</v>
      </c>
      <c r="I198" s="187" t="str">
        <f>'2003'!D122</f>
        <v>Holejšovská</v>
      </c>
      <c r="J198" s="129" t="str">
        <f>'2003'!E122</f>
        <v>Frýdek-Místek</v>
      </c>
      <c r="K198" s="290" t="str">
        <f>'2003'!F122</f>
        <v>02:18,9</v>
      </c>
      <c r="L198" s="151" t="str">
        <f>'2003'!C123</f>
        <v>Dita</v>
      </c>
      <c r="M198" s="187" t="str">
        <f>'2003'!D123</f>
        <v>Janíková</v>
      </c>
      <c r="N198" s="129" t="str">
        <f>'2003'!E123</f>
        <v>Frýdek-Místek</v>
      </c>
      <c r="O198" s="299" t="str">
        <f>'2003'!F123</f>
        <v>02:20,8</v>
      </c>
    </row>
    <row r="199" spans="1:15">
      <c r="A199" s="1080"/>
      <c r="B199" s="1126"/>
      <c r="C199" s="128" t="s">
        <v>1450</v>
      </c>
      <c r="D199" s="159" t="str">
        <f>'2003'!I121</f>
        <v>Daniel</v>
      </c>
      <c r="E199" s="185" t="str">
        <f>'2003'!J121</f>
        <v>Moškoř</v>
      </c>
      <c r="F199" s="130" t="str">
        <f>'2003'!K121</f>
        <v>Frýdek-Místek</v>
      </c>
      <c r="G199" s="291" t="str">
        <f>'2003'!L121</f>
        <v>02:33,9</v>
      </c>
      <c r="H199" s="159" t="str">
        <f>'2003'!I122</f>
        <v>Tomasz</v>
      </c>
      <c r="I199" s="185" t="str">
        <f>'2003'!J122</f>
        <v>Endrych</v>
      </c>
      <c r="J199" s="130" t="str">
        <f>'2003'!K122</f>
        <v>Bystřice</v>
      </c>
      <c r="K199" s="291" t="str">
        <f>'2003'!L122</f>
        <v>02:35,2</v>
      </c>
      <c r="L199" s="159" t="str">
        <f>'2003'!I123</f>
        <v>Michal</v>
      </c>
      <c r="M199" s="185" t="str">
        <f>'2003'!J123</f>
        <v>Štefek</v>
      </c>
      <c r="N199" s="130" t="str">
        <f>'2003'!K123</f>
        <v>Frýdek-Místek</v>
      </c>
      <c r="O199" s="298" t="str">
        <f>'2003'!L123</f>
        <v>02:35,9</v>
      </c>
    </row>
    <row r="200" spans="1:15">
      <c r="A200" s="1080"/>
      <c r="B200" s="1127" t="s">
        <v>780</v>
      </c>
      <c r="C200" s="127" t="s">
        <v>1449</v>
      </c>
      <c r="D200" s="151" t="str">
        <f>'2003'!C165</f>
        <v>Jana</v>
      </c>
      <c r="E200" s="187" t="str">
        <f>'2003'!D165</f>
        <v>Pitrunová</v>
      </c>
      <c r="F200" s="129" t="str">
        <f>'2003'!E165</f>
        <v>Kopřivnice</v>
      </c>
      <c r="G200" s="290" t="str">
        <f>'2003'!F165</f>
        <v>02:43,9</v>
      </c>
      <c r="H200" s="151" t="str">
        <f>'2003'!C166</f>
        <v>Markéta</v>
      </c>
      <c r="I200" s="187" t="str">
        <f>'2003'!D166</f>
        <v>Schybolová</v>
      </c>
      <c r="J200" s="129" t="str">
        <f>'2003'!E166</f>
        <v>Kopřivnice</v>
      </c>
      <c r="K200" s="290" t="str">
        <f>'2003'!F166</f>
        <v>02:44,6</v>
      </c>
      <c r="L200" s="151" t="str">
        <f>'2003'!C167</f>
        <v>Erika</v>
      </c>
      <c r="M200" s="187" t="str">
        <f>'2003'!D167</f>
        <v>Mikulenková</v>
      </c>
      <c r="N200" s="129" t="str">
        <f>'2003'!E167</f>
        <v>Frýdek-Místek</v>
      </c>
      <c r="O200" s="299" t="str">
        <f>'2003'!F167</f>
        <v>02:45,6</v>
      </c>
    </row>
    <row r="201" spans="1:15">
      <c r="A201" s="1080"/>
      <c r="B201" s="1128"/>
      <c r="C201" s="128" t="s">
        <v>1450</v>
      </c>
      <c r="D201" s="159" t="str">
        <f>'2003'!I165</f>
        <v>Jan</v>
      </c>
      <c r="E201" s="185" t="str">
        <f>'2003'!J165</f>
        <v>Lysek</v>
      </c>
      <c r="F201" s="130" t="str">
        <f>'2003'!K165</f>
        <v>Písečná</v>
      </c>
      <c r="G201" s="291" t="str">
        <f>'2003'!L165</f>
        <v>04:50,5</v>
      </c>
      <c r="H201" s="159" t="str">
        <f>'2003'!I166</f>
        <v>Łukasz</v>
      </c>
      <c r="I201" s="185" t="str">
        <f>'2003'!J166</f>
        <v>Ligocki</v>
      </c>
      <c r="J201" s="130" t="str">
        <f>'2003'!K166</f>
        <v>Istebna</v>
      </c>
      <c r="K201" s="291" t="str">
        <f>'2003'!L166</f>
        <v>05:02,1</v>
      </c>
      <c r="L201" s="159" t="str">
        <f>'2003'!I167</f>
        <v>Józef</v>
      </c>
      <c r="M201" s="185" t="str">
        <f>'2003'!J167</f>
        <v>Dobrowolski</v>
      </c>
      <c r="N201" s="130" t="str">
        <f>'2003'!K167</f>
        <v>Istebna</v>
      </c>
      <c r="O201" s="298" t="str">
        <f>'2003'!L167</f>
        <v>05:21,7</v>
      </c>
    </row>
    <row r="202" spans="1:15">
      <c r="A202" s="1080"/>
      <c r="B202" s="1129" t="s">
        <v>1636</v>
      </c>
      <c r="C202" s="127" t="s">
        <v>1449</v>
      </c>
      <c r="D202" s="151" t="str">
        <f>'2003'!C192</f>
        <v>Michaela</v>
      </c>
      <c r="E202" s="187" t="str">
        <f>'2003'!D192</f>
        <v>Bubíková</v>
      </c>
      <c r="F202" s="129" t="str">
        <f>'2003'!E192</f>
        <v>Frýdek-Místek</v>
      </c>
      <c r="G202" s="290" t="str">
        <f>'2003'!F192</f>
        <v>05:04,6</v>
      </c>
      <c r="H202" s="151" t="str">
        <f>'2003'!C193</f>
        <v>Petra</v>
      </c>
      <c r="I202" s="187" t="str">
        <f>'2003'!D193</f>
        <v>Pišová</v>
      </c>
      <c r="J202" s="129" t="str">
        <f>'2003'!E193</f>
        <v>Frýdek-Místek</v>
      </c>
      <c r="K202" s="290" t="str">
        <f>'2003'!F193</f>
        <v>05:24,8</v>
      </c>
      <c r="L202" s="151" t="str">
        <f>'2003'!C194</f>
        <v>Zuzana</v>
      </c>
      <c r="M202" s="187" t="str">
        <f>'2003'!D194</f>
        <v>Schindlerová</v>
      </c>
      <c r="N202" s="129" t="str">
        <f>'2003'!E194</f>
        <v>Frýdek-Místek</v>
      </c>
      <c r="O202" s="299" t="str">
        <f>'2003'!F194</f>
        <v>05:25,2</v>
      </c>
    </row>
    <row r="203" spans="1:15">
      <c r="A203" s="1080"/>
      <c r="B203" s="1130"/>
      <c r="C203" s="128" t="s">
        <v>1450</v>
      </c>
      <c r="D203" s="159" t="str">
        <f>'2003'!I192</f>
        <v>Petr</v>
      </c>
      <c r="E203" s="185" t="str">
        <f>'2003'!J192</f>
        <v>Říha</v>
      </c>
      <c r="F203" s="130" t="str">
        <f>'2003'!K192</f>
        <v>Frýdek-Místek</v>
      </c>
      <c r="G203" s="291" t="str">
        <f>'2003'!L192</f>
        <v>11:31,5</v>
      </c>
      <c r="H203" s="159" t="str">
        <f>'2003'!I193</f>
        <v>Miroslav</v>
      </c>
      <c r="I203" s="185" t="str">
        <f>'2003'!J193</f>
        <v>Lepiček</v>
      </c>
      <c r="J203" s="130" t="str">
        <f>'2003'!K193</f>
        <v>Frýdek-Místek</v>
      </c>
      <c r="K203" s="291" t="str">
        <f>'2003'!L193</f>
        <v>12:23,6</v>
      </c>
      <c r="L203" s="159" t="str">
        <f>'2003'!I194</f>
        <v>Petr</v>
      </c>
      <c r="M203" s="185" t="str">
        <f>'2003'!J194</f>
        <v>Vroncký</v>
      </c>
      <c r="N203" s="130" t="str">
        <f>'2003'!K194</f>
        <v>Frýdek-Místek</v>
      </c>
      <c r="O203" s="298" t="str">
        <f>'2003'!L194</f>
        <v>12:30,5</v>
      </c>
    </row>
    <row r="204" spans="1:15">
      <c r="A204" s="1080"/>
      <c r="B204" s="1117" t="s">
        <v>781</v>
      </c>
      <c r="C204" s="127" t="s">
        <v>1449</v>
      </c>
      <c r="D204" s="151" t="str">
        <f>'2003'!C217</f>
        <v>Andrea</v>
      </c>
      <c r="E204" s="187" t="str">
        <f>'2003'!D217</f>
        <v>Krstevová</v>
      </c>
      <c r="F204" s="129" t="str">
        <f>'2003'!E217</f>
        <v>Kopřivnice</v>
      </c>
      <c r="G204" s="290" t="str">
        <f>'2003'!F217</f>
        <v>13:23,4</v>
      </c>
      <c r="H204" s="151" t="str">
        <f>'2003'!C218</f>
        <v>Jana</v>
      </c>
      <c r="I204" s="187" t="str">
        <f>'2003'!D218</f>
        <v>Hofierková</v>
      </c>
      <c r="J204" s="129" t="str">
        <f>'2003'!E218</f>
        <v>Hrádek</v>
      </c>
      <c r="K204" s="290" t="str">
        <f>'2003'!F218</f>
        <v>14:00,0</v>
      </c>
      <c r="L204" s="151">
        <f>'2003'!C219</f>
        <v>0</v>
      </c>
      <c r="M204" s="187">
        <f>'2003'!D219</f>
        <v>0</v>
      </c>
      <c r="N204" s="129">
        <f>'2003'!E219</f>
        <v>0</v>
      </c>
      <c r="O204" s="299">
        <f>'2003'!F219</f>
        <v>0</v>
      </c>
    </row>
    <row r="205" spans="1:15">
      <c r="A205" s="1080"/>
      <c r="B205" s="1118"/>
      <c r="C205" s="128" t="s">
        <v>1450</v>
      </c>
      <c r="D205" s="159" t="str">
        <f>'2003'!I217</f>
        <v>Miroslav</v>
      </c>
      <c r="E205" s="185" t="str">
        <f>'2003'!J217</f>
        <v>Dudek</v>
      </c>
      <c r="F205" s="130" t="str">
        <f>'2003'!K217</f>
        <v>Zákopčie</v>
      </c>
      <c r="G205" s="291" t="str">
        <f>'2003'!L217</f>
        <v>13:22,0</v>
      </c>
      <c r="H205" s="159">
        <f>'2003'!I218</f>
        <v>0</v>
      </c>
      <c r="I205" s="185">
        <f>'2003'!J218</f>
        <v>0</v>
      </c>
      <c r="J205" s="130">
        <f>'2003'!K218</f>
        <v>0</v>
      </c>
      <c r="K205" s="291">
        <f>'2003'!L218</f>
        <v>0</v>
      </c>
      <c r="L205" s="159">
        <f>'2003'!I219</f>
        <v>0</v>
      </c>
      <c r="M205" s="185">
        <f>'2003'!J219</f>
        <v>0</v>
      </c>
      <c r="N205" s="130">
        <f>'2003'!K219</f>
        <v>0</v>
      </c>
      <c r="O205" s="298">
        <f>'2003'!L219</f>
        <v>0</v>
      </c>
    </row>
    <row r="206" spans="1:15">
      <c r="A206" s="1080"/>
      <c r="B206" s="1109" t="s">
        <v>782</v>
      </c>
      <c r="C206" s="127" t="s">
        <v>1456</v>
      </c>
      <c r="D206" s="151" t="str">
        <f>'2003'!C242</f>
        <v>Michaela</v>
      </c>
      <c r="E206" s="187" t="str">
        <f>'2003'!D242</f>
        <v>Przyczková</v>
      </c>
      <c r="F206" s="129" t="str">
        <f>'2003'!E242</f>
        <v>Hrádek</v>
      </c>
      <c r="G206" s="290" t="str">
        <f>'2003'!F242</f>
        <v>13:48,3</v>
      </c>
      <c r="H206" s="151" t="str">
        <f>'2003'!C243</f>
        <v>Zuzana</v>
      </c>
      <c r="I206" s="187" t="str">
        <f>'2003'!D243</f>
        <v>Pavelková</v>
      </c>
      <c r="J206" s="129" t="str">
        <f>'2003'!E243</f>
        <v>Frýdek-Místek</v>
      </c>
      <c r="K206" s="290" t="str">
        <f>'2003'!F243</f>
        <v>15:58,2</v>
      </c>
      <c r="L206" s="151" t="str">
        <f>'2003'!C244</f>
        <v>Klára</v>
      </c>
      <c r="M206" s="187" t="str">
        <f>'2003'!D244</f>
        <v>Maštalířová</v>
      </c>
      <c r="N206" s="129" t="str">
        <f>'2003'!E244</f>
        <v>Frýdek-Místek</v>
      </c>
      <c r="O206" s="299" t="str">
        <f>'2003'!F244</f>
        <v>17:52,2</v>
      </c>
    </row>
    <row r="207" spans="1:15">
      <c r="A207" s="1080"/>
      <c r="B207" s="1110"/>
      <c r="C207" s="128" t="s">
        <v>1455</v>
      </c>
      <c r="D207" s="159" t="str">
        <f>'2003'!I242</f>
        <v>Vlado</v>
      </c>
      <c r="E207" s="185" t="str">
        <f>'2003'!J242</f>
        <v>Maceček</v>
      </c>
      <c r="F207" s="204" t="str">
        <f>'2003'!K242</f>
        <v>Kroměříž</v>
      </c>
      <c r="G207" s="291" t="str">
        <f>'2003'!L242</f>
        <v>25:34,2</v>
      </c>
      <c r="H207" s="159" t="str">
        <f>'2003'!I243</f>
        <v>Petr</v>
      </c>
      <c r="I207" s="185" t="str">
        <f>'2003'!J243</f>
        <v>Mikulenka</v>
      </c>
      <c r="J207" s="130" t="str">
        <f>'2003'!K243</f>
        <v>Frýdek-Místek</v>
      </c>
      <c r="K207" s="291" t="str">
        <f>'2003'!L243</f>
        <v>26:29,6</v>
      </c>
      <c r="L207" s="159" t="str">
        <f>'2003'!I244</f>
        <v>Tomáš</v>
      </c>
      <c r="M207" s="185" t="str">
        <f>'2003'!J244</f>
        <v>Pop</v>
      </c>
      <c r="N207" s="130" t="str">
        <f>'2003'!K244</f>
        <v>ATEX Tufo</v>
      </c>
      <c r="O207" s="298" t="str">
        <f>'2003'!L244</f>
        <v>26:37,6</v>
      </c>
    </row>
    <row r="208" spans="1:15">
      <c r="A208" s="1080"/>
      <c r="B208" s="1111" t="s">
        <v>1453</v>
      </c>
      <c r="C208" s="127" t="s">
        <v>1456</v>
      </c>
      <c r="D208" s="151" t="str">
        <f>'2003'!C267</f>
        <v>Ludmila</v>
      </c>
      <c r="E208" s="187" t="str">
        <f>'2003'!D267</f>
        <v>Šokalová</v>
      </c>
      <c r="F208" s="129" t="str">
        <f>'2003'!E267</f>
        <v>Frýdek-Místek</v>
      </c>
      <c r="G208" s="290" t="str">
        <f>'2003'!F267</f>
        <v>15:23,7</v>
      </c>
      <c r="H208" s="151" t="str">
        <f>'2003'!C268</f>
        <v>Radana</v>
      </c>
      <c r="I208" s="187" t="str">
        <f>'2003'!D268</f>
        <v>Marková</v>
      </c>
      <c r="J208" s="129" t="str">
        <f>'2003'!E268</f>
        <v>Frýdek-Místek</v>
      </c>
      <c r="K208" s="290" t="str">
        <f>'2003'!F268</f>
        <v>18:06,2</v>
      </c>
      <c r="L208" s="151">
        <f>'2003'!C269</f>
        <v>0</v>
      </c>
      <c r="M208" s="187">
        <f>'2003'!D269</f>
        <v>0</v>
      </c>
      <c r="N208" s="129">
        <f>'2003'!E269</f>
        <v>0</v>
      </c>
      <c r="O208" s="299">
        <f>'2003'!F269</f>
        <v>0</v>
      </c>
    </row>
    <row r="209" spans="1:15">
      <c r="A209" s="1080"/>
      <c r="B209" s="1112"/>
      <c r="C209" s="128" t="s">
        <v>1455</v>
      </c>
      <c r="D209" s="159" t="str">
        <f>'2003'!I267</f>
        <v>Igor</v>
      </c>
      <c r="E209" s="185" t="str">
        <f>'2003'!J267</f>
        <v>Heleš</v>
      </c>
      <c r="F209" s="130" t="str">
        <f>'2003'!K267</f>
        <v>Karviná</v>
      </c>
      <c r="G209" s="291" t="str">
        <f>'2003'!L267</f>
        <v>27:33,6</v>
      </c>
      <c r="H209" s="159" t="str">
        <f>'2003'!I268</f>
        <v>Roman</v>
      </c>
      <c r="I209" s="185" t="str">
        <f>'2003'!J268</f>
        <v>Slowioczek</v>
      </c>
      <c r="J209" s="130" t="str">
        <f>'2003'!K268</f>
        <v>Jablunkov</v>
      </c>
      <c r="K209" s="291" t="str">
        <f>'2003'!L268</f>
        <v>28:18,1</v>
      </c>
      <c r="L209" s="159" t="str">
        <f>'2003'!I269</f>
        <v>Karel</v>
      </c>
      <c r="M209" s="185" t="str">
        <f>'2003'!J269</f>
        <v>Kravčík</v>
      </c>
      <c r="N209" s="130" t="str">
        <f>'2003'!K269</f>
        <v>Karviná</v>
      </c>
      <c r="O209" s="298" t="str">
        <f>'2003'!L269</f>
        <v>28:33,4</v>
      </c>
    </row>
    <row r="210" spans="1:15" ht="8.25" customHeight="1">
      <c r="A210" s="1080"/>
      <c r="B210" s="1113" t="s">
        <v>775</v>
      </c>
      <c r="C210" s="127" t="s">
        <v>1456</v>
      </c>
      <c r="D210" s="151"/>
      <c r="E210" s="187"/>
      <c r="F210" s="129"/>
      <c r="G210" s="290"/>
      <c r="H210" s="151"/>
      <c r="I210" s="187"/>
      <c r="J210" s="129"/>
      <c r="K210" s="290"/>
      <c r="L210" s="151"/>
      <c r="M210" s="187"/>
      <c r="N210" s="129"/>
      <c r="O210" s="299"/>
    </row>
    <row r="211" spans="1:15">
      <c r="A211" s="1080"/>
      <c r="B211" s="1114"/>
      <c r="C211" s="128" t="s">
        <v>1455</v>
      </c>
      <c r="D211" s="159" t="str">
        <f>'2003'!I292</f>
        <v>Miroslav</v>
      </c>
      <c r="E211" s="185" t="str">
        <f>'2003'!J292</f>
        <v>Kravčík</v>
      </c>
      <c r="F211" s="130" t="str">
        <f>'2003'!K292</f>
        <v>Karviná</v>
      </c>
      <c r="G211" s="291" t="str">
        <f>'2003'!L292</f>
        <v>29:08,0</v>
      </c>
      <c r="H211" s="159" t="str">
        <f>'2003'!I293</f>
        <v>František</v>
      </c>
      <c r="I211" s="185" t="str">
        <f>'2003'!J293</f>
        <v>Holec</v>
      </c>
      <c r="J211" s="130" t="str">
        <f>'2003'!K293</f>
        <v>Frýdek-Místek</v>
      </c>
      <c r="K211" s="291" t="str">
        <f>'2003'!L293</f>
        <v>31:09,8</v>
      </c>
      <c r="L211" s="159" t="str">
        <f>'2003'!I294</f>
        <v>Jiří</v>
      </c>
      <c r="M211" s="185" t="str">
        <f>'2003'!J294</f>
        <v>Bednařík</v>
      </c>
      <c r="N211" s="130" t="str">
        <f>'2003'!K294</f>
        <v>Mniší</v>
      </c>
      <c r="O211" s="298" t="str">
        <f>'2003'!L294</f>
        <v>32:29,9</v>
      </c>
    </row>
    <row r="212" spans="1:15" ht="7.5" customHeight="1">
      <c r="A212" s="1080"/>
      <c r="B212" s="1115" t="s">
        <v>1454</v>
      </c>
      <c r="C212" s="127" t="s">
        <v>1456</v>
      </c>
      <c r="D212" s="151"/>
      <c r="E212" s="187"/>
      <c r="F212" s="129"/>
      <c r="G212" s="290"/>
      <c r="H212" s="151"/>
      <c r="I212" s="187"/>
      <c r="J212" s="129"/>
      <c r="K212" s="290"/>
      <c r="L212" s="151"/>
      <c r="M212" s="187"/>
      <c r="N212" s="129"/>
      <c r="O212" s="299"/>
    </row>
    <row r="213" spans="1:15" ht="12.75" thickBot="1">
      <c r="A213" s="1081"/>
      <c r="B213" s="1116"/>
      <c r="C213" s="138" t="s">
        <v>1455</v>
      </c>
      <c r="D213" s="161" t="str">
        <f>'2003'!C292</f>
        <v>Karel</v>
      </c>
      <c r="E213" s="186" t="str">
        <f>'2003'!D292</f>
        <v>Piskoř</v>
      </c>
      <c r="F213" s="139" t="str">
        <f>'2003'!E292</f>
        <v>Tichá</v>
      </c>
      <c r="G213" s="292" t="str">
        <f>'2003'!F292</f>
        <v>33:51,2</v>
      </c>
      <c r="H213" s="161" t="str">
        <f>'2003'!C293</f>
        <v>Ervin</v>
      </c>
      <c r="I213" s="186" t="str">
        <f>'2003'!D293</f>
        <v>Podžorný</v>
      </c>
      <c r="J213" s="139" t="str">
        <f>'2003'!E293</f>
        <v>Třinec</v>
      </c>
      <c r="K213" s="292" t="str">
        <f>'2003'!F293</f>
        <v>35:08,0</v>
      </c>
      <c r="L213" s="161" t="str">
        <f>'2003'!C294</f>
        <v>Zdeněk</v>
      </c>
      <c r="M213" s="186" t="str">
        <f>'2003'!D294</f>
        <v>Fejgrt</v>
      </c>
      <c r="N213" s="139" t="str">
        <f>'2003'!E294</f>
        <v>Frýdek-Místek</v>
      </c>
      <c r="O213" s="300" t="str">
        <f>'2003'!F294</f>
        <v>37:13,2</v>
      </c>
    </row>
    <row r="214" spans="1:15" ht="12" customHeight="1">
      <c r="A214" s="1079">
        <v>2004</v>
      </c>
      <c r="B214" s="1119" t="s">
        <v>909</v>
      </c>
      <c r="C214" s="131" t="s">
        <v>1449</v>
      </c>
      <c r="D214" s="155" t="str">
        <f>'2004'!C14</f>
        <v>Tereza</v>
      </c>
      <c r="E214" s="154" t="str">
        <f>'2004'!D14</f>
        <v>Uherková</v>
      </c>
      <c r="F214" s="132" t="str">
        <f>'2004'!E14</f>
        <v>Frýdek-Místek</v>
      </c>
      <c r="G214" s="288" t="str">
        <f>'2004'!F14</f>
        <v>00:33,1</v>
      </c>
      <c r="H214" s="155" t="str">
        <f>'2004'!C15</f>
        <v>Monika</v>
      </c>
      <c r="I214" s="154" t="str">
        <f>'2004'!D15</f>
        <v>Čaganová</v>
      </c>
      <c r="J214" s="132" t="str">
        <f>'2004'!E15</f>
        <v>Frýdek-Místek</v>
      </c>
      <c r="K214" s="288" t="str">
        <f>'2004'!F15</f>
        <v>00:34,1</v>
      </c>
      <c r="L214" s="155" t="str">
        <f>'2004'!C16</f>
        <v>Gabriela</v>
      </c>
      <c r="M214" s="154" t="str">
        <f>'2004'!D16</f>
        <v>Kiszová</v>
      </c>
      <c r="N214" s="132" t="str">
        <f>'2004'!E16</f>
        <v>Guty</v>
      </c>
      <c r="O214" s="293" t="str">
        <f>'2004'!F16</f>
        <v>00:36,0</v>
      </c>
    </row>
    <row r="215" spans="1:15">
      <c r="A215" s="1080"/>
      <c r="B215" s="1120"/>
      <c r="C215" s="128" t="s">
        <v>1450</v>
      </c>
      <c r="D215" s="159" t="str">
        <f>'2004'!I14</f>
        <v>Ondřej</v>
      </c>
      <c r="E215" s="185" t="str">
        <f>'2004'!J14</f>
        <v>Podešva</v>
      </c>
      <c r="F215" s="130" t="str">
        <f>'2004'!K14</f>
        <v>Mosty u Jabl.</v>
      </c>
      <c r="G215" s="291" t="str">
        <f>'2004'!L14</f>
        <v>00:31,0</v>
      </c>
      <c r="H215" s="159" t="str">
        <f>'2004'!I15</f>
        <v>Rostislav</v>
      </c>
      <c r="I215" s="185" t="str">
        <f>'2004'!J15</f>
        <v>Kisza</v>
      </c>
      <c r="J215" s="130" t="str">
        <f>'2004'!K15</f>
        <v>Guty</v>
      </c>
      <c r="K215" s="291" t="str">
        <f>'2004'!L15</f>
        <v>00:31,1</v>
      </c>
      <c r="L215" s="159" t="str">
        <f>'2004'!I16</f>
        <v>Ondřej</v>
      </c>
      <c r="M215" s="185" t="str">
        <f>'2004'!J16</f>
        <v>Husar</v>
      </c>
      <c r="N215" s="130" t="str">
        <f>'2004'!K16</f>
        <v>Hrádek</v>
      </c>
      <c r="O215" s="298" t="str">
        <f>'2004'!L16</f>
        <v>00:32,0</v>
      </c>
    </row>
    <row r="216" spans="1:15">
      <c r="A216" s="1080"/>
      <c r="B216" s="1121" t="s">
        <v>1452</v>
      </c>
      <c r="C216" s="127" t="s">
        <v>1449</v>
      </c>
      <c r="D216" s="151" t="str">
        <f>'2004'!C39</f>
        <v>Kristýna</v>
      </c>
      <c r="E216" s="187" t="str">
        <f>'2004'!D39</f>
        <v>Vepřeková</v>
      </c>
      <c r="F216" s="129" t="str">
        <f>'2004'!E39</f>
        <v>Frýdek-Místek</v>
      </c>
      <c r="G216" s="290" t="str">
        <f>'2004'!F39</f>
        <v>01:25,0</v>
      </c>
      <c r="H216" s="151" t="str">
        <f>'2004'!C40</f>
        <v>Kamila</v>
      </c>
      <c r="I216" s="187" t="str">
        <f>'2004'!D40</f>
        <v>Walková</v>
      </c>
      <c r="J216" s="129" t="str">
        <f>'2004'!E40</f>
        <v>Mosty u Jabl.</v>
      </c>
      <c r="K216" s="290" t="str">
        <f>'2004'!F40</f>
        <v>01:30,0</v>
      </c>
      <c r="L216" s="151" t="str">
        <f>'2004'!C41</f>
        <v>Adéla</v>
      </c>
      <c r="M216" s="187" t="str">
        <f>'2004'!D41</f>
        <v>Košáková</v>
      </c>
      <c r="N216" s="129" t="str">
        <f>'2004'!E41</f>
        <v>Frýdek-Místek</v>
      </c>
      <c r="O216" s="299" t="str">
        <f>'2004'!F41</f>
        <v>01:32,0</v>
      </c>
    </row>
    <row r="217" spans="1:15">
      <c r="A217" s="1080"/>
      <c r="B217" s="1122"/>
      <c r="C217" s="128" t="s">
        <v>1450</v>
      </c>
      <c r="D217" s="159" t="str">
        <f>'2004'!I39</f>
        <v>Jan</v>
      </c>
      <c r="E217" s="185" t="str">
        <f>'2004'!J39</f>
        <v>Carbol</v>
      </c>
      <c r="F217" s="130" t="str">
        <f>'2004'!K39</f>
        <v>Frýdek-Místek</v>
      </c>
      <c r="G217" s="291" t="str">
        <f>'2004'!L39</f>
        <v>01:22,0</v>
      </c>
      <c r="H217" s="159" t="str">
        <f>'2004'!I40</f>
        <v>Andrzej</v>
      </c>
      <c r="I217" s="185" t="str">
        <f>'2004'!J40</f>
        <v>Žabka</v>
      </c>
      <c r="J217" s="130" t="str">
        <f>'2004'!K40</f>
        <v>Hrádek</v>
      </c>
      <c r="K217" s="291" t="str">
        <f>'2004'!L40</f>
        <v>01:24,0</v>
      </c>
      <c r="L217" s="159" t="str">
        <f>'2004'!I41</f>
        <v>Marek</v>
      </c>
      <c r="M217" s="185" t="str">
        <f>'2004'!J41</f>
        <v>Szotkowski</v>
      </c>
      <c r="N217" s="130" t="str">
        <f>'2004'!K41</f>
        <v>Mosty u Jabl.</v>
      </c>
      <c r="O217" s="298" t="str">
        <f>'2004'!L41</f>
        <v>01:27,0</v>
      </c>
    </row>
    <row r="218" spans="1:15">
      <c r="A218" s="1080"/>
      <c r="B218" s="1123" t="s">
        <v>778</v>
      </c>
      <c r="C218" s="127" t="s">
        <v>1449</v>
      </c>
      <c r="D218" s="151" t="str">
        <f>'2004'!C76</f>
        <v>Beata</v>
      </c>
      <c r="E218" s="187" t="str">
        <f>'2004'!D76</f>
        <v>Marková</v>
      </c>
      <c r="F218" s="129" t="str">
        <f>'2004'!E76</f>
        <v>Frýdek-Místek</v>
      </c>
      <c r="G218" s="290" t="str">
        <f>'2004'!F76</f>
        <v>01:14,0</v>
      </c>
      <c r="H218" s="151" t="str">
        <f>'2004'!C77</f>
        <v>Nikola</v>
      </c>
      <c r="I218" s="187" t="str">
        <f>'2004'!D77</f>
        <v>Horňáčková</v>
      </c>
      <c r="J218" s="129" t="str">
        <f>'2004'!E77</f>
        <v>Frýdek-Místek</v>
      </c>
      <c r="K218" s="290" t="str">
        <f>'2004'!F77</f>
        <v>01:14,8</v>
      </c>
      <c r="L218" s="151" t="str">
        <f>'2004'!C78</f>
        <v>Kateřina</v>
      </c>
      <c r="M218" s="187" t="str">
        <f>'2004'!D78</f>
        <v>Klepáčová</v>
      </c>
      <c r="N218" s="129" t="str">
        <f>'2004'!E78</f>
        <v>Frýdek-Místek</v>
      </c>
      <c r="O218" s="299" t="str">
        <f>'2004'!F78</f>
        <v>01:17,0</v>
      </c>
    </row>
    <row r="219" spans="1:15">
      <c r="A219" s="1080"/>
      <c r="B219" s="1124"/>
      <c r="C219" s="128" t="s">
        <v>1450</v>
      </c>
      <c r="D219" s="159" t="str">
        <f>'2004'!I76</f>
        <v>Lukáš</v>
      </c>
      <c r="E219" s="185" t="str">
        <f>'2004'!J76</f>
        <v>Rusínek</v>
      </c>
      <c r="F219" s="130" t="str">
        <f>'2004'!K76</f>
        <v>Frýdek-Místek</v>
      </c>
      <c r="G219" s="291" t="str">
        <f>'2004'!L76</f>
        <v>02:22,0</v>
      </c>
      <c r="H219" s="159" t="str">
        <f>'2004'!I77</f>
        <v>Filip</v>
      </c>
      <c r="I219" s="185" t="str">
        <f>'2004'!J77</f>
        <v>Řeha</v>
      </c>
      <c r="J219" s="130" t="str">
        <f>'2004'!K77</f>
        <v>Frýdek-Místek</v>
      </c>
      <c r="K219" s="291" t="str">
        <f>'2004'!L77</f>
        <v>02:25,0</v>
      </c>
      <c r="L219" s="159" t="str">
        <f>'2004'!I78</f>
        <v>Daniel</v>
      </c>
      <c r="M219" s="185" t="str">
        <f>'2004'!J78</f>
        <v>Teofil</v>
      </c>
      <c r="N219" s="130" t="str">
        <f>'2004'!K78</f>
        <v>Mosty u Jabl.</v>
      </c>
      <c r="O219" s="298" t="str">
        <f>'2004'!L78</f>
        <v>02:30,0</v>
      </c>
    </row>
    <row r="220" spans="1:15">
      <c r="A220" s="1080"/>
      <c r="B220" s="1125" t="s">
        <v>779</v>
      </c>
      <c r="C220" s="127" t="s">
        <v>1449</v>
      </c>
      <c r="D220" s="151" t="str">
        <f>'2004'!C121</f>
        <v>Jana</v>
      </c>
      <c r="E220" s="187" t="str">
        <f>'2004'!D121</f>
        <v>Lepíková</v>
      </c>
      <c r="F220" s="129" t="str">
        <f>'2004'!E121</f>
        <v>Frýdek-Místek</v>
      </c>
      <c r="G220" s="290" t="str">
        <f>'2004'!F121</f>
        <v>02:20,0</v>
      </c>
      <c r="H220" s="151" t="str">
        <f>'2004'!C122</f>
        <v>Natálie</v>
      </c>
      <c r="I220" s="187" t="str">
        <f>'2004'!D122</f>
        <v>Sikorová</v>
      </c>
      <c r="J220" s="129" t="str">
        <f>'2004'!E122</f>
        <v>Třinec</v>
      </c>
      <c r="K220" s="290" t="str">
        <f>'2004'!F122</f>
        <v>02:23,0</v>
      </c>
      <c r="L220" s="151" t="str">
        <f>'2004'!C123</f>
        <v>Vendula</v>
      </c>
      <c r="M220" s="187" t="str">
        <f>'2004'!D123</f>
        <v>Moškořová</v>
      </c>
      <c r="N220" s="129" t="str">
        <f>'2004'!E123</f>
        <v>Frýdek-Místek</v>
      </c>
      <c r="O220" s="299" t="str">
        <f>'2004'!F123</f>
        <v>02:25,0</v>
      </c>
    </row>
    <row r="221" spans="1:15">
      <c r="A221" s="1080"/>
      <c r="B221" s="1126"/>
      <c r="C221" s="128" t="s">
        <v>1450</v>
      </c>
      <c r="D221" s="159" t="str">
        <f>'2004'!I121</f>
        <v>Michal</v>
      </c>
      <c r="E221" s="185" t="str">
        <f>'2004'!J121</f>
        <v>Štefek</v>
      </c>
      <c r="F221" s="130" t="str">
        <f>'2004'!K121</f>
        <v>Frýdek-Místek</v>
      </c>
      <c r="G221" s="291" t="str">
        <f>'2004'!L121</f>
        <v>02:32,0</v>
      </c>
      <c r="H221" s="159" t="str">
        <f>'2004'!I122</f>
        <v>Lukáš</v>
      </c>
      <c r="I221" s="185" t="str">
        <f>'2004'!J122</f>
        <v>Ulmann</v>
      </c>
      <c r="J221" s="130" t="str">
        <f>'2004'!K122</f>
        <v>Frýdek-Místek</v>
      </c>
      <c r="K221" s="291" t="str">
        <f>'2004'!L122</f>
        <v>02:35,0</v>
      </c>
      <c r="L221" s="159" t="str">
        <f>'2004'!I123</f>
        <v>David</v>
      </c>
      <c r="M221" s="185" t="str">
        <f>'2004'!J123</f>
        <v>Štefek</v>
      </c>
      <c r="N221" s="130" t="str">
        <f>'2004'!K123</f>
        <v>Frýdek-Místek</v>
      </c>
      <c r="O221" s="298" t="str">
        <f>'2004'!L123</f>
        <v>02:38,0</v>
      </c>
    </row>
    <row r="222" spans="1:15">
      <c r="A222" s="1080"/>
      <c r="B222" s="1127" t="s">
        <v>780</v>
      </c>
      <c r="C222" s="127" t="s">
        <v>1449</v>
      </c>
      <c r="D222" s="151" t="str">
        <f>'2004'!C165</f>
        <v>Adéla</v>
      </c>
      <c r="E222" s="187" t="str">
        <f>'2004'!D165</f>
        <v>Marková</v>
      </c>
      <c r="F222" s="129" t="str">
        <f>'2004'!E165</f>
        <v>Frýdek-Místek</v>
      </c>
      <c r="G222" s="290" t="str">
        <f>'2004'!F165</f>
        <v>02:50,0</v>
      </c>
      <c r="H222" s="151" t="str">
        <f>'2004'!C166</f>
        <v>Dorota</v>
      </c>
      <c r="I222" s="187" t="str">
        <f>'2004'!D166</f>
        <v>Adamíková</v>
      </c>
      <c r="J222" s="129" t="str">
        <f>'2004'!E166</f>
        <v>Bystřice</v>
      </c>
      <c r="K222" s="290" t="str">
        <f>'2004'!F166</f>
        <v>02:52,0</v>
      </c>
      <c r="L222" s="151" t="str">
        <f>'2004'!C167</f>
        <v>Romana</v>
      </c>
      <c r="M222" s="187" t="str">
        <f>'2004'!D167</f>
        <v>Šindelková</v>
      </c>
      <c r="N222" s="129" t="str">
        <f>'2004'!E167</f>
        <v>Frýdek-Místek</v>
      </c>
      <c r="O222" s="299" t="str">
        <f>'2004'!F167</f>
        <v>02:53,0</v>
      </c>
    </row>
    <row r="223" spans="1:15">
      <c r="A223" s="1080"/>
      <c r="B223" s="1128"/>
      <c r="C223" s="128" t="s">
        <v>1450</v>
      </c>
      <c r="D223" s="159" t="str">
        <f>'2004'!I165</f>
        <v>Václav</v>
      </c>
      <c r="E223" s="185" t="str">
        <f>'2004'!J165</f>
        <v>Novák</v>
      </c>
      <c r="F223" s="130" t="str">
        <f>'2004'!K165</f>
        <v>Frýdek-Místek</v>
      </c>
      <c r="G223" s="291" t="str">
        <f>'2004'!L165</f>
        <v>04:35,0</v>
      </c>
      <c r="H223" s="159" t="str">
        <f>'2004'!I166</f>
        <v>Jan</v>
      </c>
      <c r="I223" s="185" t="str">
        <f>'2004'!J166</f>
        <v>Lysek</v>
      </c>
      <c r="J223" s="130" t="str">
        <f>'2004'!K166</f>
        <v>Písečná</v>
      </c>
      <c r="K223" s="291" t="str">
        <f>'2004'!L166</f>
        <v>04:36,0</v>
      </c>
      <c r="L223" s="159" t="str">
        <f>'2004'!I167</f>
        <v>Jiří</v>
      </c>
      <c r="M223" s="185" t="str">
        <f>'2004'!J167</f>
        <v>Uherek</v>
      </c>
      <c r="N223" s="130" t="str">
        <f>'2004'!K167</f>
        <v>Frýdek-Místek</v>
      </c>
      <c r="O223" s="298" t="str">
        <f>'2004'!L167</f>
        <v>04:39,0</v>
      </c>
    </row>
    <row r="224" spans="1:15">
      <c r="A224" s="1080"/>
      <c r="B224" s="1129" t="s">
        <v>1636</v>
      </c>
      <c r="C224" s="127" t="s">
        <v>1449</v>
      </c>
      <c r="D224" s="151" t="str">
        <f>'2004'!C192</f>
        <v>Michaela</v>
      </c>
      <c r="E224" s="187" t="str">
        <f>'2004'!D192</f>
        <v>Bubíková</v>
      </c>
      <c r="F224" s="129" t="str">
        <f>'2004'!E192</f>
        <v>Frýdek-Místek</v>
      </c>
      <c r="G224" s="290" t="str">
        <f>'2004'!F192</f>
        <v>04:57,0</v>
      </c>
      <c r="H224" s="151" t="str">
        <f>'2004'!C193</f>
        <v>Petra</v>
      </c>
      <c r="I224" s="187" t="str">
        <f>'2004'!D193</f>
        <v>Pišová</v>
      </c>
      <c r="J224" s="129" t="str">
        <f>'2004'!E193</f>
        <v>Frýdek-Místek</v>
      </c>
      <c r="K224" s="290" t="str">
        <f>'2004'!F193</f>
        <v>05:11,0</v>
      </c>
      <c r="L224" s="151" t="str">
        <f>'2004'!C194</f>
        <v>Lada</v>
      </c>
      <c r="M224" s="187" t="str">
        <f>'2004'!D194</f>
        <v>Medvecová</v>
      </c>
      <c r="N224" s="129" t="str">
        <f>'2004'!E194</f>
        <v>Frýdek-Místek</v>
      </c>
      <c r="O224" s="299" t="str">
        <f>'2004'!F194</f>
        <v>05:16,0</v>
      </c>
    </row>
    <row r="225" spans="1:15">
      <c r="A225" s="1080"/>
      <c r="B225" s="1130"/>
      <c r="C225" s="128" t="s">
        <v>1450</v>
      </c>
      <c r="D225" s="159" t="str">
        <f>'2004'!I192</f>
        <v>Petr</v>
      </c>
      <c r="E225" s="185" t="str">
        <f>'2004'!J192</f>
        <v>Říha</v>
      </c>
      <c r="F225" s="130" t="str">
        <f>'2004'!K192</f>
        <v>Frýdek-Místek</v>
      </c>
      <c r="G225" s="291" t="str">
        <f>'2004'!L192</f>
        <v>11:40,0</v>
      </c>
      <c r="H225" s="159" t="str">
        <f>'2004'!I193</f>
        <v>Tomáš</v>
      </c>
      <c r="I225" s="185" t="str">
        <f>'2004'!J193</f>
        <v>Macášek</v>
      </c>
      <c r="J225" s="130" t="str">
        <f>'2004'!K193</f>
        <v>Trojanovice</v>
      </c>
      <c r="K225" s="291" t="str">
        <f>'2004'!L193</f>
        <v>12:37,0</v>
      </c>
      <c r="L225" s="159" t="str">
        <f>'2004'!I194</f>
        <v>Slawomir</v>
      </c>
      <c r="M225" s="185" t="str">
        <f>'2004'!J194</f>
        <v>Dziedzic</v>
      </c>
      <c r="N225" s="130" t="str">
        <f>'2004'!K194</f>
        <v>Jaworzynka</v>
      </c>
      <c r="O225" s="298" t="str">
        <f>'2004'!L194</f>
        <v>12:40,0</v>
      </c>
    </row>
    <row r="226" spans="1:15">
      <c r="A226" s="1080"/>
      <c r="B226" s="1117" t="s">
        <v>781</v>
      </c>
      <c r="C226" s="127" t="s">
        <v>1449</v>
      </c>
      <c r="D226" s="151" t="str">
        <f>'2004'!C217</f>
        <v>Jana</v>
      </c>
      <c r="E226" s="187" t="str">
        <f>'2004'!D217</f>
        <v>Hofierková</v>
      </c>
      <c r="F226" s="129" t="str">
        <f>'2004'!E217</f>
        <v>Hrádek</v>
      </c>
      <c r="G226" s="290" t="str">
        <f>'2004'!F217</f>
        <v>14:27,0</v>
      </c>
      <c r="H226" s="151" t="str">
        <f>'2004'!C218</f>
        <v>Tereza</v>
      </c>
      <c r="I226" s="187" t="str">
        <f>'2004'!D218</f>
        <v>Droppová</v>
      </c>
      <c r="J226" s="129" t="str">
        <f>'2004'!E218</f>
        <v>Frýdek-Místek</v>
      </c>
      <c r="K226" s="290" t="str">
        <f>'2004'!F218</f>
        <v>15:08,0</v>
      </c>
      <c r="L226" s="151">
        <f>'2004'!C219</f>
        <v>0</v>
      </c>
      <c r="M226" s="187">
        <f>'2004'!D219</f>
        <v>0</v>
      </c>
      <c r="N226" s="129">
        <f>'2004'!E219</f>
        <v>0</v>
      </c>
      <c r="O226" s="299">
        <f>'2004'!F219</f>
        <v>0</v>
      </c>
    </row>
    <row r="227" spans="1:15">
      <c r="A227" s="1080"/>
      <c r="B227" s="1118"/>
      <c r="C227" s="128" t="s">
        <v>1450</v>
      </c>
      <c r="D227" s="159" t="str">
        <f>'2004'!I217</f>
        <v>Miroslav</v>
      </c>
      <c r="E227" s="185" t="str">
        <f>'2004'!J217</f>
        <v>Lepíček</v>
      </c>
      <c r="F227" s="130" t="str">
        <f>'2004'!K217</f>
        <v>Frýdek-Místek</v>
      </c>
      <c r="G227" s="291" t="str">
        <f>'2004'!L217</f>
        <v>11:45,0</v>
      </c>
      <c r="H227" s="159" t="str">
        <f>'2004'!I218</f>
        <v>Jan</v>
      </c>
      <c r="I227" s="185" t="str">
        <f>'2004'!J218</f>
        <v>Šrubař</v>
      </c>
      <c r="J227" s="130" t="str">
        <f>'2004'!K218</f>
        <v>Frýdek-Místek</v>
      </c>
      <c r="K227" s="291" t="str">
        <f>'2004'!L218</f>
        <v>12:46,0</v>
      </c>
      <c r="L227" s="159" t="str">
        <f>'2004'!I219</f>
        <v>Ondřej</v>
      </c>
      <c r="M227" s="185" t="str">
        <f>'2004'!J219</f>
        <v>Podešva</v>
      </c>
      <c r="N227" s="130" t="str">
        <f>'2004'!K219</f>
        <v>Třinec</v>
      </c>
      <c r="O227" s="298" t="str">
        <f>'2004'!L219</f>
        <v>13:49,0</v>
      </c>
    </row>
    <row r="228" spans="1:15">
      <c r="A228" s="1080"/>
      <c r="B228" s="1109" t="s">
        <v>782</v>
      </c>
      <c r="C228" s="127" t="s">
        <v>1456</v>
      </c>
      <c r="D228" s="151" t="str">
        <f>'2004'!C242</f>
        <v>Hana</v>
      </c>
      <c r="E228" s="187" t="str">
        <f>'2004'!D242</f>
        <v>Haroková</v>
      </c>
      <c r="F228" s="129" t="str">
        <f>'2004'!E242</f>
        <v>Brno</v>
      </c>
      <c r="G228" s="290" t="str">
        <f>'2004'!F242</f>
        <v>13:26,0</v>
      </c>
      <c r="H228" s="151" t="str">
        <f>'2004'!C243</f>
        <v>Zuzana</v>
      </c>
      <c r="I228" s="187" t="str">
        <f>'2004'!D243</f>
        <v>Pavelková</v>
      </c>
      <c r="J228" s="129" t="str">
        <f>'2004'!E243</f>
        <v>Frýdek-Místek</v>
      </c>
      <c r="K228" s="290" t="str">
        <f>'2004'!F243</f>
        <v>16:16,0</v>
      </c>
      <c r="L228" s="151">
        <f>'2004'!C244</f>
        <v>0</v>
      </c>
      <c r="M228" s="187">
        <f>'2004'!D244</f>
        <v>0</v>
      </c>
      <c r="N228" s="129">
        <f>'2004'!E244</f>
        <v>0</v>
      </c>
      <c r="O228" s="299">
        <f>'2004'!F244</f>
        <v>0</v>
      </c>
    </row>
    <row r="229" spans="1:15">
      <c r="A229" s="1080"/>
      <c r="B229" s="1110"/>
      <c r="C229" s="128" t="s">
        <v>1455</v>
      </c>
      <c r="D229" s="159" t="str">
        <f>'2004'!I242</f>
        <v>Petr</v>
      </c>
      <c r="E229" s="185" t="str">
        <f>'2004'!J242</f>
        <v>Mikulenka</v>
      </c>
      <c r="F229" s="204" t="str">
        <f>'2004'!K242</f>
        <v>Frýdek-Místek</v>
      </c>
      <c r="G229" s="291" t="str">
        <f>'2004'!L242</f>
        <v>25:56,0</v>
      </c>
      <c r="H229" s="159" t="str">
        <f>'2004'!I243</f>
        <v>Miroslav</v>
      </c>
      <c r="I229" s="185" t="str">
        <f>'2004'!J243</f>
        <v>Kluz</v>
      </c>
      <c r="J229" s="130" t="str">
        <f>'2004'!K243</f>
        <v>Mosty u Jabl.</v>
      </c>
      <c r="K229" s="291" t="str">
        <f>'2004'!L243</f>
        <v>28:06,0</v>
      </c>
      <c r="L229" s="159" t="str">
        <f>'2004'!I244</f>
        <v>Rostislav</v>
      </c>
      <c r="M229" s="185" t="str">
        <f>'2004'!J244</f>
        <v>Travníček</v>
      </c>
      <c r="N229" s="130" t="str">
        <f>'2004'!K244</f>
        <v>Frýdek-Místek</v>
      </c>
      <c r="O229" s="298" t="str">
        <f>'2004'!L244</f>
        <v>29:40,0</v>
      </c>
    </row>
    <row r="230" spans="1:15">
      <c r="A230" s="1080"/>
      <c r="B230" s="1111" t="s">
        <v>1453</v>
      </c>
      <c r="C230" s="127" t="s">
        <v>1456</v>
      </c>
      <c r="D230" s="151" t="str">
        <f>'2004'!C267</f>
        <v>Ludmila</v>
      </c>
      <c r="E230" s="187" t="str">
        <f>'2004'!D267</f>
        <v>Šokalová</v>
      </c>
      <c r="F230" s="129" t="str">
        <f>'2004'!E267</f>
        <v>Mosty u Jabl.</v>
      </c>
      <c r="G230" s="290" t="str">
        <f>'2004'!F267</f>
        <v>15:30,0</v>
      </c>
      <c r="H230" s="151" t="str">
        <f>'2004'!C268</f>
        <v>Marcela</v>
      </c>
      <c r="I230" s="187" t="str">
        <f>'2004'!D268</f>
        <v>Svidrová</v>
      </c>
      <c r="J230" s="129" t="str">
        <f>'2004'!E268</f>
        <v>Nýdek</v>
      </c>
      <c r="K230" s="290" t="str">
        <f>'2004'!F268</f>
        <v>15:53,0</v>
      </c>
      <c r="L230" s="151" t="str">
        <f>'2004'!C269</f>
        <v>Radana</v>
      </c>
      <c r="M230" s="187" t="str">
        <f>'2004'!D269</f>
        <v>Marková</v>
      </c>
      <c r="N230" s="129" t="str">
        <f>'2004'!E269</f>
        <v>Mosty u Jabl.</v>
      </c>
      <c r="O230" s="299" t="str">
        <f>'2004'!F269</f>
        <v>18:27,0</v>
      </c>
    </row>
    <row r="231" spans="1:15">
      <c r="A231" s="1080"/>
      <c r="B231" s="1112"/>
      <c r="C231" s="128" t="s">
        <v>1455</v>
      </c>
      <c r="D231" s="159" t="str">
        <f>'2004'!I267</f>
        <v>Igor</v>
      </c>
      <c r="E231" s="185" t="str">
        <f>'2004'!J267</f>
        <v>Heleš</v>
      </c>
      <c r="F231" s="130" t="str">
        <f>'2004'!K267</f>
        <v>Holštejn</v>
      </c>
      <c r="G231" s="291" t="str">
        <f>'2004'!L267</f>
        <v>27:26,0</v>
      </c>
      <c r="H231" s="159" t="str">
        <f>'2004'!I268</f>
        <v>Zdeněk</v>
      </c>
      <c r="I231" s="185" t="str">
        <f>'2004'!J268</f>
        <v>Velička</v>
      </c>
      <c r="J231" s="130" t="str">
        <f>'2004'!K268</f>
        <v>Karviná</v>
      </c>
      <c r="K231" s="291" t="str">
        <f>'2004'!L268</f>
        <v>28:31,0</v>
      </c>
      <c r="L231" s="159" t="str">
        <f>'2004'!I269</f>
        <v>Roman</v>
      </c>
      <c r="M231" s="185" t="str">
        <f>'2004'!J269</f>
        <v>Slowioczek</v>
      </c>
      <c r="N231" s="130" t="str">
        <f>'2004'!K269</f>
        <v>Jablunkov</v>
      </c>
      <c r="O231" s="298" t="str">
        <f>'2004'!L269</f>
        <v>29:14,0</v>
      </c>
    </row>
    <row r="232" spans="1:15">
      <c r="A232" s="1080"/>
      <c r="B232" s="1113" t="s">
        <v>775</v>
      </c>
      <c r="C232" s="127" t="s">
        <v>1456</v>
      </c>
      <c r="D232" s="151"/>
      <c r="E232" s="187"/>
      <c r="F232" s="129"/>
      <c r="G232" s="290"/>
      <c r="H232" s="151"/>
      <c r="I232" s="187"/>
      <c r="J232" s="129"/>
      <c r="K232" s="290"/>
      <c r="L232" s="151"/>
      <c r="M232" s="187"/>
      <c r="N232" s="129"/>
      <c r="O232" s="299"/>
    </row>
    <row r="233" spans="1:15">
      <c r="A233" s="1080"/>
      <c r="B233" s="1114"/>
      <c r="C233" s="128" t="s">
        <v>1455</v>
      </c>
      <c r="D233" s="159" t="str">
        <f>'2004'!I292</f>
        <v>Miroslav</v>
      </c>
      <c r="E233" s="185" t="str">
        <f>'2004'!J292</f>
        <v>Tomoszek</v>
      </c>
      <c r="F233" s="130" t="str">
        <f>'2004'!K292</f>
        <v>Oldřichovice</v>
      </c>
      <c r="G233" s="291" t="str">
        <f>'2004'!L292</f>
        <v>31:55,0</v>
      </c>
      <c r="H233" s="159" t="str">
        <f>'2004'!I293</f>
        <v>František</v>
      </c>
      <c r="I233" s="185" t="str">
        <f>'2004'!J293</f>
        <v>Holec</v>
      </c>
      <c r="J233" s="130" t="str">
        <f>'2004'!K293</f>
        <v>Mosty u Jabl.</v>
      </c>
      <c r="K233" s="291" t="str">
        <f>'2004'!L293</f>
        <v>32:07,0</v>
      </c>
      <c r="L233" s="159" t="str">
        <f>'2004'!I294</f>
        <v>Erich</v>
      </c>
      <c r="M233" s="185" t="str">
        <f>'2004'!J294</f>
        <v>Rinka</v>
      </c>
      <c r="N233" s="130" t="str">
        <f>'2004'!K294</f>
        <v>Kravaře</v>
      </c>
      <c r="O233" s="298" t="str">
        <f>'2004'!L294</f>
        <v>32:47,0</v>
      </c>
    </row>
    <row r="234" spans="1:15">
      <c r="A234" s="1080"/>
      <c r="B234" s="1115" t="s">
        <v>1454</v>
      </c>
      <c r="C234" s="127" t="s">
        <v>1456</v>
      </c>
      <c r="D234" s="151"/>
      <c r="E234" s="187"/>
      <c r="F234" s="129"/>
      <c r="G234" s="290"/>
      <c r="H234" s="151"/>
      <c r="I234" s="187"/>
      <c r="J234" s="129"/>
      <c r="K234" s="290"/>
      <c r="L234" s="151"/>
      <c r="M234" s="187"/>
      <c r="N234" s="129"/>
      <c r="O234" s="299"/>
    </row>
    <row r="235" spans="1:15">
      <c r="A235" s="1080"/>
      <c r="B235" s="1143"/>
      <c r="C235" s="383" t="s">
        <v>1455</v>
      </c>
      <c r="D235" s="158" t="str">
        <f>'2004'!C292</f>
        <v>Peter</v>
      </c>
      <c r="E235" s="157" t="str">
        <f>'2004'!D292</f>
        <v>Balko</v>
      </c>
      <c r="F235" s="147" t="str">
        <f>'2004'!E292</f>
        <v>Mosty u Jabl.</v>
      </c>
      <c r="G235" s="289" t="str">
        <f>'2004'!F292</f>
        <v>35:06,0</v>
      </c>
      <c r="H235" s="158" t="str">
        <f>'2004'!C293</f>
        <v>Ervín</v>
      </c>
      <c r="I235" s="157" t="str">
        <f>'2004'!D293</f>
        <v>Podžorny</v>
      </c>
      <c r="J235" s="147" t="str">
        <f>'2004'!E293</f>
        <v>Český Těšín</v>
      </c>
      <c r="K235" s="289" t="str">
        <f>'2004'!F293</f>
        <v>35:30,0</v>
      </c>
      <c r="L235" s="158" t="str">
        <f>'2004'!C294</f>
        <v>Josef</v>
      </c>
      <c r="M235" s="157" t="str">
        <f>'2004'!D294</f>
        <v>Tatarka</v>
      </c>
      <c r="N235" s="147" t="str">
        <f>'2004'!E294</f>
        <v>Mosty u Jabl.</v>
      </c>
      <c r="O235" s="294" t="str">
        <f>'2004'!F294</f>
        <v>37:35,0</v>
      </c>
    </row>
    <row r="236" spans="1:15" ht="6.75" customHeight="1">
      <c r="A236" s="1080"/>
      <c r="B236" s="1144" t="s">
        <v>2562</v>
      </c>
      <c r="C236" s="127" t="s">
        <v>1456</v>
      </c>
      <c r="D236" s="151"/>
      <c r="E236" s="187"/>
      <c r="F236" s="129"/>
      <c r="G236" s="290"/>
      <c r="H236" s="151"/>
      <c r="I236" s="187"/>
      <c r="J236" s="129"/>
      <c r="K236" s="290"/>
      <c r="L236" s="151"/>
      <c r="M236" s="187"/>
      <c r="N236" s="129"/>
      <c r="O236" s="299"/>
    </row>
    <row r="237" spans="1:15">
      <c r="A237" s="1080"/>
      <c r="B237" s="1145"/>
      <c r="C237" s="128" t="s">
        <v>1455</v>
      </c>
      <c r="D237" s="159" t="str">
        <f>'2004'!I318</f>
        <v>Martin</v>
      </c>
      <c r="E237" s="185" t="str">
        <f>'2004'!J318</f>
        <v>Kawulok</v>
      </c>
      <c r="F237" s="130" t="str">
        <f>'2004'!K318</f>
        <v>Hrádek</v>
      </c>
      <c r="G237" s="291" t="str">
        <f>'2004'!L318</f>
        <v>14:17,0</v>
      </c>
      <c r="H237" s="159" t="str">
        <f>'2004'!I319</f>
        <v>Bronislav</v>
      </c>
      <c r="I237" s="185" t="str">
        <f>'2004'!J319</f>
        <v>Czyž</v>
      </c>
      <c r="J237" s="130" t="str">
        <f>'2004'!K319</f>
        <v>Hrádek</v>
      </c>
      <c r="K237" s="291" t="str">
        <f>'2004'!L319</f>
        <v>16:43,0</v>
      </c>
      <c r="L237" s="159"/>
      <c r="M237" s="185"/>
      <c r="N237" s="130"/>
      <c r="O237" s="298"/>
    </row>
    <row r="238" spans="1:15">
      <c r="A238" s="1080"/>
      <c r="B238" s="1141" t="s">
        <v>556</v>
      </c>
      <c r="C238" s="384" t="s">
        <v>1456</v>
      </c>
      <c r="D238" s="385"/>
      <c r="E238" s="386"/>
      <c r="F238" s="387"/>
      <c r="G238" s="388"/>
      <c r="H238" s="385"/>
      <c r="I238" s="386"/>
      <c r="J238" s="387"/>
      <c r="K238" s="388"/>
      <c r="L238" s="385"/>
      <c r="M238" s="386"/>
      <c r="N238" s="387"/>
      <c r="O238" s="389"/>
    </row>
    <row r="239" spans="1:15" ht="12.75" thickBot="1">
      <c r="A239" s="1081"/>
      <c r="B239" s="1142"/>
      <c r="C239" s="138" t="s">
        <v>1455</v>
      </c>
      <c r="D239" s="161" t="str">
        <f>'2004'!C318</f>
        <v>Jan</v>
      </c>
      <c r="E239" s="186" t="str">
        <f>'2004'!D318</f>
        <v>Krzok</v>
      </c>
      <c r="F239" s="139" t="str">
        <f>'2004'!E318</f>
        <v>Písečná</v>
      </c>
      <c r="G239" s="292" t="str">
        <f>'2004'!F318</f>
        <v>08:13,0</v>
      </c>
      <c r="H239" s="161"/>
      <c r="I239" s="186"/>
      <c r="J239" s="139"/>
      <c r="K239" s="292"/>
      <c r="L239" s="161"/>
      <c r="M239" s="186"/>
      <c r="N239" s="139"/>
      <c r="O239" s="300"/>
    </row>
    <row r="240" spans="1:15">
      <c r="A240" s="1079">
        <v>2005</v>
      </c>
      <c r="B240" s="1119" t="s">
        <v>909</v>
      </c>
      <c r="C240" s="131" t="s">
        <v>1449</v>
      </c>
      <c r="D240" s="155" t="str">
        <f>'2005'!C14</f>
        <v>Tereza</v>
      </c>
      <c r="E240" s="154" t="str">
        <f>'2005'!D14</f>
        <v>Uherková</v>
      </c>
      <c r="F240" s="132" t="str">
        <f>'2005'!E14</f>
        <v xml:space="preserve"> Frýdek-Místek</v>
      </c>
      <c r="G240" s="288" t="str">
        <f>'2005'!F14</f>
        <v>00:29,8</v>
      </c>
      <c r="H240" s="155" t="str">
        <f>'2005'!C15</f>
        <v>Tereza</v>
      </c>
      <c r="I240" s="154" t="str">
        <f>'2005'!D15</f>
        <v>Heczková</v>
      </c>
      <c r="J240" s="132" t="str">
        <f>'2005'!E15</f>
        <v>Návsí</v>
      </c>
      <c r="K240" s="288" t="str">
        <f>'2005'!F15</f>
        <v>00:31,9</v>
      </c>
      <c r="L240" s="155" t="str">
        <f>'2005'!C16</f>
        <v>Karin</v>
      </c>
      <c r="M240" s="154" t="str">
        <f>'2005'!D16</f>
        <v>Dordová</v>
      </c>
      <c r="N240" s="132" t="str">
        <f>'2005'!E16</f>
        <v>Hrádek</v>
      </c>
      <c r="O240" s="293" t="str">
        <f>'2005'!F16</f>
        <v>00:40,4</v>
      </c>
    </row>
    <row r="241" spans="1:15">
      <c r="A241" s="1080"/>
      <c r="B241" s="1120"/>
      <c r="C241" s="128" t="s">
        <v>1450</v>
      </c>
      <c r="D241" s="159" t="str">
        <f>'2005'!I14</f>
        <v>Rostislav</v>
      </c>
      <c r="E241" s="185" t="str">
        <f>'2005'!J14</f>
        <v>Kisza</v>
      </c>
      <c r="F241" s="130" t="str">
        <f>'2005'!K14</f>
        <v>Guty</v>
      </c>
      <c r="G241" s="291" t="str">
        <f>'2005'!L14</f>
        <v>00:27,9</v>
      </c>
      <c r="H241" s="159" t="str">
        <f>'2005'!I15</f>
        <v>Ondřej</v>
      </c>
      <c r="I241" s="185" t="str">
        <f>'2005'!J15</f>
        <v>Chlopčík</v>
      </c>
      <c r="J241" s="130" t="str">
        <f>'2005'!K15</f>
        <v>Frýdek-Místek</v>
      </c>
      <c r="K241" s="291" t="str">
        <f>'2005'!L15</f>
        <v>00:32,2</v>
      </c>
      <c r="L241" s="159" t="str">
        <f>'2005'!I16</f>
        <v>Marek</v>
      </c>
      <c r="M241" s="185" t="str">
        <f>'2005'!J16</f>
        <v>Bocek</v>
      </c>
      <c r="N241" s="130" t="str">
        <f>'2005'!K16</f>
        <v>Dolní Lomná</v>
      </c>
      <c r="O241" s="298" t="str">
        <f>'2005'!L16</f>
        <v>00:32,7</v>
      </c>
    </row>
    <row r="242" spans="1:15">
      <c r="A242" s="1080"/>
      <c r="B242" s="1121" t="s">
        <v>1452</v>
      </c>
      <c r="C242" s="127" t="s">
        <v>1449</v>
      </c>
      <c r="D242" s="151" t="str">
        <f>'2005'!C39</f>
        <v>Krystyna</v>
      </c>
      <c r="E242" s="187" t="str">
        <f>'2005'!D39</f>
        <v>Turoňová</v>
      </c>
      <c r="F242" s="129" t="str">
        <f>'2005'!E39</f>
        <v>Bystřice</v>
      </c>
      <c r="G242" s="290" t="str">
        <f>'2005'!F39</f>
        <v>01:29,0</v>
      </c>
      <c r="H242" s="151" t="str">
        <f>'2005'!C40</f>
        <v>Gabriela</v>
      </c>
      <c r="I242" s="187" t="str">
        <f>'2005'!D40</f>
        <v>Szotkowská</v>
      </c>
      <c r="J242" s="129" t="str">
        <f>'2005'!E40</f>
        <v>Mosty u Jabl.</v>
      </c>
      <c r="K242" s="290" t="str">
        <f>'2005'!F40</f>
        <v>01:31,0</v>
      </c>
      <c r="L242" s="151" t="str">
        <f>'2005'!C41</f>
        <v>Gabriela</v>
      </c>
      <c r="M242" s="187" t="str">
        <f>'2005'!D41</f>
        <v>Jośková</v>
      </c>
      <c r="N242" s="129" t="str">
        <f>'2005'!E41</f>
        <v>Hrádek</v>
      </c>
      <c r="O242" s="299" t="str">
        <f>'2005'!F41</f>
        <v>01:32,0</v>
      </c>
    </row>
    <row r="243" spans="1:15">
      <c r="A243" s="1080"/>
      <c r="B243" s="1122"/>
      <c r="C243" s="128" t="s">
        <v>1450</v>
      </c>
      <c r="D243" s="159" t="str">
        <f>'2005'!I39</f>
        <v>Dalibor</v>
      </c>
      <c r="E243" s="185" t="str">
        <f>'2005'!J39</f>
        <v>Sikora</v>
      </c>
      <c r="F243" s="130" t="str">
        <f>'2005'!K39</f>
        <v>Jablunkov</v>
      </c>
      <c r="G243" s="291" t="str">
        <f>'2005'!L39</f>
        <v>01:24,0</v>
      </c>
      <c r="H243" s="159" t="str">
        <f>'2005'!I40</f>
        <v>Marian</v>
      </c>
      <c r="I243" s="185" t="str">
        <f>'2005'!J40</f>
        <v>Kluz</v>
      </c>
      <c r="J243" s="130" t="str">
        <f>'2005'!K40</f>
        <v>Bystřice</v>
      </c>
      <c r="K243" s="291" t="str">
        <f>'2005'!L40</f>
        <v>01:31,0</v>
      </c>
      <c r="L243" s="159" t="str">
        <f>'2005'!I41</f>
        <v>Michal</v>
      </c>
      <c r="M243" s="185" t="str">
        <f>'2005'!J41</f>
        <v>Borski</v>
      </c>
      <c r="N243" s="130" t="str">
        <f>'2005'!K41</f>
        <v>Hrádek</v>
      </c>
      <c r="O243" s="298" t="str">
        <f>'2005'!L41</f>
        <v>01:33,0</v>
      </c>
    </row>
    <row r="244" spans="1:15">
      <c r="A244" s="1080"/>
      <c r="B244" s="1123" t="s">
        <v>778</v>
      </c>
      <c r="C244" s="127" t="s">
        <v>1449</v>
      </c>
      <c r="D244" s="151" t="str">
        <f>'2005'!C76</f>
        <v>Kateřina</v>
      </c>
      <c r="E244" s="187" t="str">
        <f>'2005'!D76</f>
        <v>Klepáčová</v>
      </c>
      <c r="F244" s="129" t="str">
        <f>'2005'!E76</f>
        <v>Frýdek-Místek</v>
      </c>
      <c r="G244" s="290" t="str">
        <f>'2005'!F76</f>
        <v>01:17,0</v>
      </c>
      <c r="H244" s="151" t="str">
        <f>'2005'!C77</f>
        <v>Kristýna</v>
      </c>
      <c r="I244" s="187" t="str">
        <f>'2005'!D77</f>
        <v>Vepřeková</v>
      </c>
      <c r="J244" s="129" t="str">
        <f>'2005'!E77</f>
        <v>Frýdek-Místek</v>
      </c>
      <c r="K244" s="290" t="str">
        <f>'2005'!F77</f>
        <v>01:18,0</v>
      </c>
      <c r="L244" s="151" t="str">
        <f>'2005'!C78</f>
        <v>Anna</v>
      </c>
      <c r="M244" s="187" t="str">
        <f>'2005'!D78</f>
        <v>Janeczková</v>
      </c>
      <c r="N244" s="129" t="str">
        <f>'2005'!E78</f>
        <v>Hrádek</v>
      </c>
      <c r="O244" s="299" t="str">
        <f>'2005'!F78</f>
        <v>01:24,0</v>
      </c>
    </row>
    <row r="245" spans="1:15">
      <c r="A245" s="1080"/>
      <c r="B245" s="1124"/>
      <c r="C245" s="128" t="s">
        <v>1450</v>
      </c>
      <c r="D245" s="159" t="str">
        <f>'2005'!I76</f>
        <v>Oto</v>
      </c>
      <c r="E245" s="185" t="str">
        <f>'2005'!J76</f>
        <v>Svider</v>
      </c>
      <c r="F245" s="130" t="str">
        <f>'2005'!K76</f>
        <v>Třinec</v>
      </c>
      <c r="G245" s="291" t="str">
        <f>'2005'!L76</f>
        <v>02:26,0</v>
      </c>
      <c r="H245" s="159" t="str">
        <f>'2005'!I77</f>
        <v>Lukáš</v>
      </c>
      <c r="I245" s="185" t="str">
        <f>'2005'!J77</f>
        <v>Teofil</v>
      </c>
      <c r="J245" s="130" t="str">
        <f>'2005'!K77</f>
        <v>Bystřice</v>
      </c>
      <c r="K245" s="291" t="str">
        <f>'2005'!L77</f>
        <v>02:30,0</v>
      </c>
      <c r="L245" s="159" t="str">
        <f>'2005'!I78</f>
        <v>Lukáš</v>
      </c>
      <c r="M245" s="185" t="str">
        <f>'2005'!J78</f>
        <v>Němec</v>
      </c>
      <c r="N245" s="130" t="str">
        <f>'2005'!K78</f>
        <v>Frýdek-Místek</v>
      </c>
      <c r="O245" s="298" t="str">
        <f>'2005'!L78</f>
        <v>02:32,0</v>
      </c>
    </row>
    <row r="246" spans="1:15">
      <c r="A246" s="1080"/>
      <c r="B246" s="1125" t="s">
        <v>779</v>
      </c>
      <c r="C246" s="127" t="s">
        <v>1449</v>
      </c>
      <c r="D246" s="151" t="str">
        <f>'2005'!C121</f>
        <v>Beáta</v>
      </c>
      <c r="E246" s="187" t="str">
        <f>'2005'!D121</f>
        <v>Marková</v>
      </c>
      <c r="F246" s="129" t="str">
        <f>'2005'!E121</f>
        <v>Frýdek-Místek</v>
      </c>
      <c r="G246" s="290" t="str">
        <f>'2005'!F121</f>
        <v>02:23,3</v>
      </c>
      <c r="H246" s="151" t="str">
        <f>'2005'!C122</f>
        <v>Nikola</v>
      </c>
      <c r="I246" s="187" t="str">
        <f>'2005'!D122</f>
        <v>Horňáčková</v>
      </c>
      <c r="J246" s="129" t="str">
        <f>'2005'!E122</f>
        <v>Frýdek-Místek</v>
      </c>
      <c r="K246" s="290" t="str">
        <f>'2005'!F122</f>
        <v>02:24,9</v>
      </c>
      <c r="L246" s="151" t="str">
        <f>'2005'!C123</f>
        <v>Alice</v>
      </c>
      <c r="M246" s="187" t="str">
        <f>'2005'!D123</f>
        <v>Píšová</v>
      </c>
      <c r="N246" s="129" t="str">
        <f>'2005'!E123</f>
        <v>Frýdek-Místek</v>
      </c>
      <c r="O246" s="299" t="str">
        <f>'2005'!F123</f>
        <v>02:26,5</v>
      </c>
    </row>
    <row r="247" spans="1:15">
      <c r="A247" s="1080"/>
      <c r="B247" s="1126"/>
      <c r="C247" s="128" t="s">
        <v>1450</v>
      </c>
      <c r="D247" s="159" t="str">
        <f>'2005'!I121</f>
        <v>Filip</v>
      </c>
      <c r="E247" s="185" t="str">
        <f>'2005'!J121</f>
        <v>Vludarčík</v>
      </c>
      <c r="F247" s="130" t="str">
        <f>'2005'!K121</f>
        <v>Frýdek-Místek</v>
      </c>
      <c r="G247" s="291" t="str">
        <f>'2005'!L121</f>
        <v>02:41,4</v>
      </c>
      <c r="H247" s="159" t="str">
        <f>'2005'!I122</f>
        <v>David</v>
      </c>
      <c r="I247" s="185" t="str">
        <f>'2005'!J122</f>
        <v>Štefek</v>
      </c>
      <c r="J247" s="130" t="str">
        <f>'2005'!K122</f>
        <v>Frýdek-Místek</v>
      </c>
      <c r="K247" s="291" t="str">
        <f>'2005'!L122</f>
        <v>02:44,4</v>
      </c>
      <c r="L247" s="159" t="str">
        <f>'2005'!I123</f>
        <v>Jakub</v>
      </c>
      <c r="M247" s="185" t="str">
        <f>'2005'!J123</f>
        <v>Michalek</v>
      </c>
      <c r="N247" s="130" t="str">
        <f>'2005'!K123</f>
        <v>Jaworzynka</v>
      </c>
      <c r="O247" s="298" t="str">
        <f>'2005'!L123</f>
        <v>02:50,7</v>
      </c>
    </row>
    <row r="248" spans="1:15">
      <c r="A248" s="1080"/>
      <c r="B248" s="1127" t="s">
        <v>780</v>
      </c>
      <c r="C248" s="127" t="s">
        <v>1449</v>
      </c>
      <c r="D248" s="151" t="str">
        <f>'2005'!C165</f>
        <v>Adéla</v>
      </c>
      <c r="E248" s="187" t="str">
        <f>'2005'!D165</f>
        <v>Marková</v>
      </c>
      <c r="F248" s="129" t="str">
        <f>'2005'!E165</f>
        <v>Frýdek-Místek</v>
      </c>
      <c r="G248" s="290" t="str">
        <f>'2005'!F165</f>
        <v>02:50,3</v>
      </c>
      <c r="H248" s="151" t="str">
        <f>'2005'!C166</f>
        <v>Hana</v>
      </c>
      <c r="I248" s="187" t="str">
        <f>'2005'!D166</f>
        <v>Holejšovská</v>
      </c>
      <c r="J248" s="129" t="str">
        <f>'2005'!E166</f>
        <v>Frýdek-Místek</v>
      </c>
      <c r="K248" s="290" t="str">
        <f>'2005'!F166</f>
        <v>02:53,2</v>
      </c>
      <c r="L248" s="151" t="str">
        <f>'2005'!C167</f>
        <v>Katarzyna</v>
      </c>
      <c r="M248" s="187" t="str">
        <f>'2005'!D167</f>
        <v>Kubalok</v>
      </c>
      <c r="N248" s="129" t="str">
        <f>'2005'!E167</f>
        <v>Istebna</v>
      </c>
      <c r="O248" s="299" t="str">
        <f>'2005'!F167</f>
        <v>02:57,8</v>
      </c>
    </row>
    <row r="249" spans="1:15">
      <c r="A249" s="1080"/>
      <c r="B249" s="1128"/>
      <c r="C249" s="128" t="s">
        <v>1450</v>
      </c>
      <c r="D249" s="159" t="str">
        <f>'2005'!I165</f>
        <v>Jakub</v>
      </c>
      <c r="E249" s="185" t="str">
        <f>'2005'!J165</f>
        <v>Bajza</v>
      </c>
      <c r="F249" s="130" t="str">
        <f>'2005'!K165</f>
        <v>Zubří</v>
      </c>
      <c r="G249" s="291" t="str">
        <f>'2005'!L165</f>
        <v>04:19,1</v>
      </c>
      <c r="H249" s="159" t="str">
        <f>'2005'!I166</f>
        <v>Jiří</v>
      </c>
      <c r="I249" s="185" t="str">
        <f>'2005'!J166</f>
        <v>Uherek</v>
      </c>
      <c r="J249" s="130" t="str">
        <f>'2005'!K166</f>
        <v>Frýdek-Místek</v>
      </c>
      <c r="K249" s="291" t="str">
        <f>'2005'!L166</f>
        <v>04:19,4</v>
      </c>
      <c r="L249" s="159" t="str">
        <f>'2005'!I167</f>
        <v>Tomasz</v>
      </c>
      <c r="M249" s="185" t="str">
        <f>'2005'!J167</f>
        <v>Zelek</v>
      </c>
      <c r="N249" s="130" t="str">
        <f>'2005'!K167</f>
        <v>Istebna</v>
      </c>
      <c r="O249" s="298" t="str">
        <f>'2005'!L167</f>
        <v>04:39,9</v>
      </c>
    </row>
    <row r="250" spans="1:15">
      <c r="A250" s="1080"/>
      <c r="B250" s="1129" t="s">
        <v>1636</v>
      </c>
      <c r="C250" s="127" t="s">
        <v>1449</v>
      </c>
      <c r="D250" s="151" t="str">
        <f>'2005'!C192</f>
        <v>Romana</v>
      </c>
      <c r="E250" s="187" t="str">
        <f>'2005'!D192</f>
        <v>Šindelková</v>
      </c>
      <c r="F250" s="129" t="str">
        <f>'2005'!E192</f>
        <v>Frýdek-Místek</v>
      </c>
      <c r="G250" s="290" t="str">
        <f>'2005'!F192</f>
        <v>05:23,4</v>
      </c>
      <c r="H250" s="151" t="str">
        <f>'2005'!C193</f>
        <v>Joanna</v>
      </c>
      <c r="I250" s="187" t="str">
        <f>'2005'!D193</f>
        <v>Kawulok</v>
      </c>
      <c r="J250" s="129" t="str">
        <f>'2005'!E193</f>
        <v>Istebna</v>
      </c>
      <c r="K250" s="290" t="str">
        <f>'2005'!F193</f>
        <v>05:25,1</v>
      </c>
      <c r="L250" s="151" t="str">
        <f>'2005'!C194</f>
        <v>Lada</v>
      </c>
      <c r="M250" s="187" t="str">
        <f>'2005'!D194</f>
        <v>Medvecová</v>
      </c>
      <c r="N250" s="129" t="str">
        <f>'2005'!E194</f>
        <v>Frýdek-Místek</v>
      </c>
      <c r="O250" s="299" t="str">
        <f>'2005'!F194</f>
        <v>05:30,7</v>
      </c>
    </row>
    <row r="251" spans="1:15">
      <c r="A251" s="1080"/>
      <c r="B251" s="1130"/>
      <c r="C251" s="128" t="s">
        <v>1450</v>
      </c>
      <c r="D251" s="159" t="str">
        <f>'2005'!I192</f>
        <v>Lukáš</v>
      </c>
      <c r="E251" s="185" t="str">
        <f>'2005'!J192</f>
        <v>Mrózek</v>
      </c>
      <c r="F251" s="130" t="str">
        <f>'2005'!K192</f>
        <v>SCB</v>
      </c>
      <c r="G251" s="291" t="str">
        <f>'2005'!L192</f>
        <v>12:59,5</v>
      </c>
      <c r="H251" s="159" t="str">
        <f>'2005'!I193</f>
        <v>Václav</v>
      </c>
      <c r="I251" s="185" t="str">
        <f>'2005'!J193</f>
        <v>Novák</v>
      </c>
      <c r="J251" s="130" t="str">
        <f>'2005'!K193</f>
        <v>Frýdek-Místek</v>
      </c>
      <c r="K251" s="291" t="str">
        <f>'2005'!L193</f>
        <v>13:35,0</v>
      </c>
      <c r="L251" s="159" t="str">
        <f>'2005'!I194</f>
        <v>Radovan</v>
      </c>
      <c r="M251" s="185" t="str">
        <f>'2005'!J194</f>
        <v>Sikora</v>
      </c>
      <c r="N251" s="130" t="str">
        <f>'2005'!K194</f>
        <v>Karviná</v>
      </c>
      <c r="O251" s="298" t="str">
        <f>'2005'!L194</f>
        <v>17:03,1</v>
      </c>
    </row>
    <row r="252" spans="1:15">
      <c r="A252" s="1080"/>
      <c r="B252" s="1117" t="s">
        <v>781</v>
      </c>
      <c r="C252" s="127" t="s">
        <v>1449</v>
      </c>
      <c r="D252" s="151" t="str">
        <f>'2005'!C217</f>
        <v>Michaela</v>
      </c>
      <c r="E252" s="187" t="str">
        <f>'2005'!D217</f>
        <v>Bubíková</v>
      </c>
      <c r="F252" s="129" t="str">
        <f>'2005'!E217</f>
        <v>Frýdek-Místek</v>
      </c>
      <c r="G252" s="290" t="str">
        <f>'2005'!F217</f>
        <v>13:47,2</v>
      </c>
      <c r="H252" s="151" t="str">
        <f>'2005'!C218</f>
        <v>Tereza</v>
      </c>
      <c r="I252" s="187" t="str">
        <f>'2005'!D218</f>
        <v>Droppová</v>
      </c>
      <c r="J252" s="129" t="str">
        <f>'2005'!E218</f>
        <v>Frýdek-Místek</v>
      </c>
      <c r="K252" s="290" t="str">
        <f>'2005'!F218</f>
        <v>14:55,5</v>
      </c>
      <c r="L252" s="151" t="str">
        <f>'2005'!C219</f>
        <v>Petra</v>
      </c>
      <c r="M252" s="187" t="str">
        <f>'2005'!D219</f>
        <v>Píšová</v>
      </c>
      <c r="N252" s="129" t="str">
        <f>'2005'!E219</f>
        <v>Frýdek-Místek</v>
      </c>
      <c r="O252" s="299" t="str">
        <f>'2005'!F219</f>
        <v>15:40,5</v>
      </c>
    </row>
    <row r="253" spans="1:15">
      <c r="A253" s="1080"/>
      <c r="B253" s="1118"/>
      <c r="C253" s="128" t="s">
        <v>1450</v>
      </c>
      <c r="D253" s="159" t="str">
        <f>'2005'!I217</f>
        <v>Miroslav</v>
      </c>
      <c r="E253" s="185" t="str">
        <f>'2005'!J217</f>
        <v>Lepíček</v>
      </c>
      <c r="F253" s="130" t="str">
        <f>'2005'!K217</f>
        <v>Frýdek-Místek</v>
      </c>
      <c r="G253" s="291" t="str">
        <f>'2005'!L217</f>
        <v>11:54,6</v>
      </c>
      <c r="H253" s="159" t="str">
        <f>'2005'!I218</f>
        <v>Jan</v>
      </c>
      <c r="I253" s="185" t="str">
        <f>'2005'!J218</f>
        <v>Šrubař</v>
      </c>
      <c r="J253" s="130" t="str">
        <f>'2005'!K218</f>
        <v>Frýdek-Místek</v>
      </c>
      <c r="K253" s="291" t="str">
        <f>'2005'!L218</f>
        <v>12:19,9</v>
      </c>
      <c r="L253" s="159" t="str">
        <f>'2005'!I219</f>
        <v>Petr</v>
      </c>
      <c r="M253" s="185" t="str">
        <f>'2005'!J219</f>
        <v>Vronský</v>
      </c>
      <c r="N253" s="130" t="str">
        <f>'2005'!K219</f>
        <v>Frýdek-Místek</v>
      </c>
      <c r="O253" s="298" t="str">
        <f>'2005'!L219</f>
        <v>13:28,0</v>
      </c>
    </row>
    <row r="254" spans="1:15">
      <c r="A254" s="1080"/>
      <c r="B254" s="1109" t="s">
        <v>782</v>
      </c>
      <c r="C254" s="127" t="s">
        <v>1456</v>
      </c>
      <c r="D254" s="151" t="str">
        <f>'2005'!C242</f>
        <v>Monika</v>
      </c>
      <c r="E254" s="187" t="str">
        <f>'2005'!D242</f>
        <v>Janošcová</v>
      </c>
      <c r="F254" s="129" t="str">
        <f>'2005'!E242</f>
        <v>Frýdek-Místek</v>
      </c>
      <c r="G254" s="290" t="str">
        <f>'2005'!F242</f>
        <v>15:17,6</v>
      </c>
      <c r="H254" s="151" t="str">
        <f>'2005'!C243</f>
        <v>Bedřiška</v>
      </c>
      <c r="I254" s="187" t="str">
        <f>'2005'!D243</f>
        <v>Kamarytová</v>
      </c>
      <c r="J254" s="129" t="str">
        <f>'2005'!E243</f>
        <v>Karviná</v>
      </c>
      <c r="K254" s="290" t="str">
        <f>'2005'!F243</f>
        <v>17:34,9</v>
      </c>
      <c r="L254" s="151">
        <f>'2005'!C244</f>
        <v>0</v>
      </c>
      <c r="M254" s="187">
        <f>'2005'!D244</f>
        <v>0</v>
      </c>
      <c r="N254" s="129">
        <f>'2005'!E244</f>
        <v>0</v>
      </c>
      <c r="O254" s="299">
        <f>'2005'!F244</f>
        <v>0</v>
      </c>
    </row>
    <row r="255" spans="1:15">
      <c r="A255" s="1080"/>
      <c r="B255" s="1110"/>
      <c r="C255" s="128" t="s">
        <v>1455</v>
      </c>
      <c r="D255" s="159" t="str">
        <f>'2005'!I242</f>
        <v>Petr</v>
      </c>
      <c r="E255" s="185" t="str">
        <f>'2005'!J242</f>
        <v>Mikulenka</v>
      </c>
      <c r="F255" s="204" t="str">
        <f>'2005'!K242</f>
        <v>Frýdek-Místek</v>
      </c>
      <c r="G255" s="291" t="str">
        <f>'2005'!L242</f>
        <v>26:52,3</v>
      </c>
      <c r="H255" s="159" t="str">
        <f>'2005'!I243</f>
        <v>Miroslav</v>
      </c>
      <c r="I255" s="185" t="str">
        <f>'2005'!J243</f>
        <v>Kluz</v>
      </c>
      <c r="J255" s="130" t="str">
        <f>'2005'!K243</f>
        <v>Mosty u Jabl.</v>
      </c>
      <c r="K255" s="291" t="str">
        <f>'2005'!L243</f>
        <v>27:05,8</v>
      </c>
      <c r="L255" s="159" t="str">
        <f>'2005'!I244</f>
        <v>René</v>
      </c>
      <c r="M255" s="185" t="str">
        <f>'2005'!J244</f>
        <v>Sikora</v>
      </c>
      <c r="N255" s="130" t="str">
        <f>'2005'!K244</f>
        <v>Ostrava</v>
      </c>
      <c r="O255" s="298" t="str">
        <f>'2005'!L244</f>
        <v>27:31,6</v>
      </c>
    </row>
    <row r="256" spans="1:15">
      <c r="A256" s="1080"/>
      <c r="B256" s="1111" t="s">
        <v>1453</v>
      </c>
      <c r="C256" s="127" t="s">
        <v>1456</v>
      </c>
      <c r="D256" s="151" t="str">
        <f>'2005'!C267</f>
        <v>Marcela</v>
      </c>
      <c r="E256" s="187" t="str">
        <f>'2005'!D267</f>
        <v>Svidrová</v>
      </c>
      <c r="F256" s="129" t="str">
        <f>'2005'!E267</f>
        <v>Nýdek</v>
      </c>
      <c r="G256" s="290" t="str">
        <f>'2005'!F267</f>
        <v>15:07,6</v>
      </c>
      <c r="H256" s="151" t="str">
        <f>'2005'!C268</f>
        <v>Ludmila</v>
      </c>
      <c r="I256" s="187" t="str">
        <f>'2005'!D268</f>
        <v>Šokalová</v>
      </c>
      <c r="J256" s="129" t="str">
        <f>'2005'!E268</f>
        <v>Frýdek-Místek</v>
      </c>
      <c r="K256" s="290" t="str">
        <f>'2005'!F268</f>
        <v>15:38,0</v>
      </c>
      <c r="L256" s="151">
        <f>'2005'!C269</f>
        <v>0</v>
      </c>
      <c r="M256" s="187">
        <f>'2005'!D269</f>
        <v>0</v>
      </c>
      <c r="N256" s="129">
        <f>'2005'!E269</f>
        <v>0</v>
      </c>
      <c r="O256" s="299">
        <f>'2005'!F269</f>
        <v>0</v>
      </c>
    </row>
    <row r="257" spans="1:15">
      <c r="A257" s="1080"/>
      <c r="B257" s="1112"/>
      <c r="C257" s="128" t="s">
        <v>1455</v>
      </c>
      <c r="D257" s="159" t="str">
        <f>'2005'!I267</f>
        <v>Zdeněk</v>
      </c>
      <c r="E257" s="185" t="str">
        <f>'2005'!J267</f>
        <v>Velička</v>
      </c>
      <c r="F257" s="130" t="str">
        <f>'2005'!K267</f>
        <v>Ostrava</v>
      </c>
      <c r="G257" s="291" t="str">
        <f>'2005'!L267</f>
        <v>27:55,7</v>
      </c>
      <c r="H257" s="159" t="str">
        <f>'2005'!I268</f>
        <v>Roman</v>
      </c>
      <c r="I257" s="185" t="str">
        <f>'2005'!J268</f>
        <v>Baláž</v>
      </c>
      <c r="J257" s="130" t="str">
        <f>'2005'!K268</f>
        <v>Zlín</v>
      </c>
      <c r="K257" s="291" t="str">
        <f>'2005'!L268</f>
        <v>27:58,9</v>
      </c>
      <c r="L257" s="159" t="str">
        <f>'2005'!I269</f>
        <v>Karel</v>
      </c>
      <c r="M257" s="185" t="str">
        <f>'2005'!J269</f>
        <v>Kravčík</v>
      </c>
      <c r="N257" s="130" t="str">
        <f>'2005'!K269</f>
        <v>Karviná</v>
      </c>
      <c r="O257" s="298" t="str">
        <f>'2005'!L269</f>
        <v>28:06,1</v>
      </c>
    </row>
    <row r="258" spans="1:15">
      <c r="A258" s="1080"/>
      <c r="B258" s="1113" t="s">
        <v>775</v>
      </c>
      <c r="C258" s="127" t="s">
        <v>1456</v>
      </c>
      <c r="D258" s="151"/>
      <c r="E258" s="187"/>
      <c r="F258" s="129"/>
      <c r="G258" s="290"/>
      <c r="H258" s="151"/>
      <c r="I258" s="187"/>
      <c r="J258" s="129"/>
      <c r="K258" s="290"/>
      <c r="L258" s="151"/>
      <c r="M258" s="187"/>
      <c r="N258" s="129"/>
      <c r="O258" s="299"/>
    </row>
    <row r="259" spans="1:15">
      <c r="A259" s="1080"/>
      <c r="B259" s="1114"/>
      <c r="C259" s="128" t="s">
        <v>1455</v>
      </c>
      <c r="D259" s="159" t="str">
        <f>'2005'!I292</f>
        <v>Michal</v>
      </c>
      <c r="E259" s="185" t="str">
        <f>'2005'!J292</f>
        <v>Buček</v>
      </c>
      <c r="F259" s="130" t="str">
        <f>'2005'!K292</f>
        <v>Olešná</v>
      </c>
      <c r="G259" s="291" t="str">
        <f>'2005'!L292</f>
        <v>31:11,5</v>
      </c>
      <c r="H259" s="159" t="str">
        <f>'2005'!I293</f>
        <v>Anton</v>
      </c>
      <c r="I259" s="185" t="str">
        <f>'2005'!J293</f>
        <v>Šuška</v>
      </c>
      <c r="J259" s="130" t="str">
        <f>'2005'!K293</f>
        <v>Čadca</v>
      </c>
      <c r="K259" s="291" t="str">
        <f>'2005'!L293</f>
        <v>31:19,1</v>
      </c>
      <c r="L259" s="159" t="str">
        <f>'2005'!I294</f>
        <v>František</v>
      </c>
      <c r="M259" s="185" t="str">
        <f>'2005'!J294</f>
        <v>Chytil</v>
      </c>
      <c r="N259" s="130" t="str">
        <f>'2005'!K294</f>
        <v>Karviná</v>
      </c>
      <c r="O259" s="298" t="str">
        <f>'2005'!L294</f>
        <v>31:45,1</v>
      </c>
    </row>
    <row r="260" spans="1:15">
      <c r="A260" s="1080"/>
      <c r="B260" s="1115" t="s">
        <v>1454</v>
      </c>
      <c r="C260" s="127" t="s">
        <v>1456</v>
      </c>
      <c r="D260" s="151"/>
      <c r="E260" s="187"/>
      <c r="F260" s="129"/>
      <c r="G260" s="290"/>
      <c r="H260" s="151"/>
      <c r="I260" s="187"/>
      <c r="J260" s="129"/>
      <c r="K260" s="290"/>
      <c r="L260" s="151"/>
      <c r="M260" s="187"/>
      <c r="N260" s="129"/>
      <c r="O260" s="299"/>
    </row>
    <row r="261" spans="1:15">
      <c r="A261" s="1080"/>
      <c r="B261" s="1143"/>
      <c r="C261" s="383" t="s">
        <v>1455</v>
      </c>
      <c r="D261" s="158" t="str">
        <f>'2005'!C292</f>
        <v>Vladimír</v>
      </c>
      <c r="E261" s="157" t="str">
        <f>'2005'!D292</f>
        <v>Rod</v>
      </c>
      <c r="F261" s="147" t="str">
        <f>'2005'!E292</f>
        <v>Ostrava</v>
      </c>
      <c r="G261" s="289" t="str">
        <f>'2005'!F292</f>
        <v>34:31,4</v>
      </c>
      <c r="H261" s="158" t="str">
        <f>'2005'!C293</f>
        <v>Peter</v>
      </c>
      <c r="I261" s="157" t="str">
        <f>'2005'!D293</f>
        <v>Balko</v>
      </c>
      <c r="J261" s="147" t="str">
        <f>'2005'!E293</f>
        <v>Frýdek-Místek</v>
      </c>
      <c r="K261" s="289" t="str">
        <f>'2005'!F293</f>
        <v>35:04,4</v>
      </c>
      <c r="L261" s="158" t="str">
        <f>'2005'!C294</f>
        <v>Josef</v>
      </c>
      <c r="M261" s="157" t="str">
        <f>'2005'!D294</f>
        <v>Tatarka</v>
      </c>
      <c r="N261" s="147" t="str">
        <f>'2005'!E294</f>
        <v>Frýdek-Místek</v>
      </c>
      <c r="O261" s="294" t="str">
        <f>'2005'!F294</f>
        <v>38:52,0</v>
      </c>
    </row>
    <row r="262" spans="1:15">
      <c r="A262" s="1080"/>
      <c r="B262" s="1144" t="s">
        <v>2562</v>
      </c>
      <c r="C262" s="127" t="s">
        <v>1456</v>
      </c>
      <c r="D262" s="151"/>
      <c r="E262" s="187"/>
      <c r="F262" s="129"/>
      <c r="G262" s="290"/>
      <c r="H262" s="151"/>
      <c r="I262" s="187"/>
      <c r="J262" s="129"/>
      <c r="K262" s="290"/>
      <c r="L262" s="151"/>
      <c r="M262" s="187"/>
      <c r="N262" s="129"/>
      <c r="O262" s="299"/>
    </row>
    <row r="263" spans="1:15" ht="12.75" thickBot="1">
      <c r="A263" s="1080"/>
      <c r="B263" s="1145"/>
      <c r="C263" s="128" t="s">
        <v>1455</v>
      </c>
      <c r="D263" s="159" t="str">
        <f>'2005'!I318</f>
        <v>Petr</v>
      </c>
      <c r="E263" s="185" t="str">
        <f>'2005'!J318</f>
        <v>Machálek</v>
      </c>
      <c r="F263" s="130" t="str">
        <f>'2005'!K318</f>
        <v>Střítež</v>
      </c>
      <c r="G263" s="291" t="str">
        <f>'2005'!L318</f>
        <v>14:58,7</v>
      </c>
      <c r="H263" s="159" t="str">
        <f>'2005'!I319</f>
        <v>Martin</v>
      </c>
      <c r="I263" s="185" t="str">
        <f>'2005'!J319</f>
        <v>Kawulok</v>
      </c>
      <c r="J263" s="130" t="str">
        <f>'2005'!K319</f>
        <v>Hrádek</v>
      </c>
      <c r="K263" s="291" t="str">
        <f>'2005'!L319</f>
        <v>15:07,1</v>
      </c>
      <c r="L263" s="159" t="str">
        <f>'2005'!I320</f>
        <v>Bronislav</v>
      </c>
      <c r="M263" s="185" t="str">
        <f>'2005'!J320</f>
        <v>Czyž</v>
      </c>
      <c r="N263" s="130" t="str">
        <f>'2005'!K320</f>
        <v>Hrádek</v>
      </c>
      <c r="O263" s="298" t="str">
        <f>'2005'!L320</f>
        <v>16:39,0</v>
      </c>
    </row>
    <row r="264" spans="1:15" hidden="1">
      <c r="A264" s="1080"/>
      <c r="B264" s="1141" t="s">
        <v>556</v>
      </c>
      <c r="C264" s="384" t="s">
        <v>1456</v>
      </c>
      <c r="D264" s="385"/>
      <c r="E264" s="386"/>
      <c r="F264" s="387"/>
      <c r="G264" s="388"/>
      <c r="H264" s="385"/>
      <c r="I264" s="386"/>
      <c r="J264" s="387"/>
      <c r="K264" s="388"/>
      <c r="L264" s="385"/>
      <c r="M264" s="386"/>
      <c r="N264" s="387"/>
      <c r="O264" s="389"/>
    </row>
    <row r="265" spans="1:15" ht="12.75" hidden="1" thickBot="1">
      <c r="A265" s="1081"/>
      <c r="B265" s="1142"/>
      <c r="C265" s="138" t="s">
        <v>1455</v>
      </c>
      <c r="D265" s="161">
        <f>'2005'!C344</f>
        <v>0</v>
      </c>
      <c r="E265" s="186">
        <f>'2005'!D344</f>
        <v>0</v>
      </c>
      <c r="F265" s="139">
        <f>'2005'!E344</f>
        <v>0</v>
      </c>
      <c r="G265" s="292">
        <f>'2005'!F344</f>
        <v>0</v>
      </c>
      <c r="H265" s="161"/>
      <c r="I265" s="186"/>
      <c r="J265" s="139"/>
      <c r="K265" s="292"/>
      <c r="L265" s="161"/>
      <c r="M265" s="186"/>
      <c r="N265" s="139"/>
      <c r="O265" s="300"/>
    </row>
    <row r="266" spans="1:15">
      <c r="A266" s="1079">
        <v>2006</v>
      </c>
      <c r="B266" s="1082" t="s">
        <v>909</v>
      </c>
      <c r="C266" s="131" t="s">
        <v>1449</v>
      </c>
      <c r="D266" s="155" t="str">
        <f>'2006'!C14</f>
        <v>Klára</v>
      </c>
      <c r="E266" s="154" t="str">
        <f>'2006'!D14</f>
        <v>Teofilová</v>
      </c>
      <c r="F266" s="132" t="str">
        <f>'2006'!E14</f>
        <v>Bystřice</v>
      </c>
      <c r="G266" s="288" t="str">
        <f>'2006'!F14</f>
        <v>00:33,7</v>
      </c>
      <c r="H266" s="155" t="str">
        <f>'2006'!C15</f>
        <v>Karin</v>
      </c>
      <c r="I266" s="154" t="str">
        <f>'2006'!D15</f>
        <v>Dordová</v>
      </c>
      <c r="J266" s="132" t="str">
        <f>'2006'!E15</f>
        <v>Hrádek</v>
      </c>
      <c r="K266" s="288" t="str">
        <f>'2006'!F15</f>
        <v>00:37,3</v>
      </c>
      <c r="L266" s="155" t="str">
        <f>'2006'!C16</f>
        <v>Terezie</v>
      </c>
      <c r="M266" s="154" t="str">
        <f>'2006'!D16</f>
        <v>Borská</v>
      </c>
      <c r="N266" s="132" t="str">
        <f>'2006'!E16</f>
        <v>Hrádek</v>
      </c>
      <c r="O266" s="293" t="str">
        <f>'2006'!F16</f>
        <v>00:38,3</v>
      </c>
    </row>
    <row r="267" spans="1:15">
      <c r="A267" s="1080"/>
      <c r="B267" s="1083"/>
      <c r="C267" s="128" t="s">
        <v>1450</v>
      </c>
      <c r="D267" s="159" t="str">
        <f>'2006'!I14</f>
        <v>Vojtěch</v>
      </c>
      <c r="E267" s="185" t="str">
        <f>'2006'!J14</f>
        <v>Wróbel</v>
      </c>
      <c r="F267" s="130" t="str">
        <f>'2006'!K14</f>
        <v>Hrádek</v>
      </c>
      <c r="G267" s="291">
        <f>'2006'!L14</f>
        <v>0</v>
      </c>
      <c r="H267" s="159" t="str">
        <f>'2006'!I15</f>
        <v>Filip</v>
      </c>
      <c r="I267" s="185" t="str">
        <f>'2006'!J15</f>
        <v>Szotkowski</v>
      </c>
      <c r="J267" s="130" t="str">
        <f>'2006'!K15</f>
        <v>Třinec</v>
      </c>
      <c r="K267" s="291">
        <f>'2006'!L15</f>
        <v>0</v>
      </c>
      <c r="L267" s="159" t="str">
        <f>'2006'!I16</f>
        <v>Tomáš</v>
      </c>
      <c r="M267" s="185" t="str">
        <f>'2006'!J16</f>
        <v>Martynek</v>
      </c>
      <c r="N267" s="130" t="str">
        <f>'2006'!K16</f>
        <v>Hrádek</v>
      </c>
      <c r="O267" s="298">
        <f>'2006'!L16</f>
        <v>0</v>
      </c>
    </row>
    <row r="268" spans="1:15">
      <c r="A268" s="1080"/>
      <c r="B268" s="1084" t="s">
        <v>1452</v>
      </c>
      <c r="C268" s="127" t="s">
        <v>1449</v>
      </c>
      <c r="D268" s="151" t="str">
        <f>'2006'!C39</f>
        <v>Emily</v>
      </c>
      <c r="E268" s="187" t="str">
        <f>'2006'!D39</f>
        <v>Gerulová</v>
      </c>
      <c r="F268" s="129" t="str">
        <f>'2006'!E39</f>
        <v>Orlová</v>
      </c>
      <c r="G268" s="290" t="str">
        <f>'2006'!F39</f>
        <v>01:23,0</v>
      </c>
      <c r="H268" s="151" t="str">
        <f>'2006'!C40</f>
        <v>Gabriela</v>
      </c>
      <c r="I268" s="187" t="str">
        <f>'2006'!D40</f>
        <v>Szotkowská</v>
      </c>
      <c r="J268" s="129" t="str">
        <f>'2006'!E40</f>
        <v>Mosty u Jabl.</v>
      </c>
      <c r="K268" s="290" t="str">
        <f>'2006'!F40</f>
        <v>01:24,0</v>
      </c>
      <c r="L268" s="151" t="str">
        <f>'2006'!C41</f>
        <v>Helena</v>
      </c>
      <c r="M268" s="187" t="str">
        <f>'2006'!D41</f>
        <v>Benčová</v>
      </c>
      <c r="N268" s="129" t="str">
        <f>'2006'!E41</f>
        <v>Frýdek-Místek</v>
      </c>
      <c r="O268" s="299" t="str">
        <f>'2006'!F41</f>
        <v>01:27,0</v>
      </c>
    </row>
    <row r="269" spans="1:15">
      <c r="A269" s="1080"/>
      <c r="B269" s="1085"/>
      <c r="C269" s="128" t="s">
        <v>1450</v>
      </c>
      <c r="D269" s="159" t="str">
        <f>'2006'!I39</f>
        <v>Marek</v>
      </c>
      <c r="E269" s="185" t="str">
        <f>'2006'!J39</f>
        <v>Mlčoch</v>
      </c>
      <c r="F269" s="130" t="str">
        <f>'2006'!K39</f>
        <v>Frýdek-Místek</v>
      </c>
      <c r="G269" s="291" t="str">
        <f>'2006'!L39</f>
        <v>01:26,0</v>
      </c>
      <c r="H269" s="159" t="str">
        <f>'2006'!I40</f>
        <v>Dominik</v>
      </c>
      <c r="I269" s="185" t="str">
        <f>'2006'!J40</f>
        <v>Martynek</v>
      </c>
      <c r="J269" s="130" t="str">
        <f>'2006'!K40</f>
        <v>Hrádek</v>
      </c>
      <c r="K269" s="291" t="str">
        <f>'2006'!L40</f>
        <v>01:27,0</v>
      </c>
      <c r="L269" s="159" t="str">
        <f>'2006'!I41</f>
        <v>Rostislav</v>
      </c>
      <c r="M269" s="185" t="str">
        <f>'2006'!J41</f>
        <v>Kisza</v>
      </c>
      <c r="N269" s="130" t="str">
        <f>'2006'!K41</f>
        <v>Guty</v>
      </c>
      <c r="O269" s="298" t="str">
        <f>'2006'!L41</f>
        <v>01:35,0</v>
      </c>
    </row>
    <row r="270" spans="1:15">
      <c r="A270" s="1080"/>
      <c r="B270" s="1086" t="s">
        <v>778</v>
      </c>
      <c r="C270" s="127" t="s">
        <v>1449</v>
      </c>
      <c r="D270" s="151" t="str">
        <f>'2006'!C76</f>
        <v>Kristýna</v>
      </c>
      <c r="E270" s="187" t="str">
        <f>'2006'!D76</f>
        <v>Vepřeková</v>
      </c>
      <c r="F270" s="129" t="str">
        <f>'2006'!E76</f>
        <v>Frýdek-Místek</v>
      </c>
      <c r="G270" s="290" t="str">
        <f>'2006'!F76</f>
        <v>01:15,0</v>
      </c>
      <c r="H270" s="151" t="str">
        <f>'2006'!C77</f>
        <v>Veronika</v>
      </c>
      <c r="I270" s="187" t="str">
        <f>'2006'!D77</f>
        <v>Lasotová</v>
      </c>
      <c r="J270" s="129" t="str">
        <f>'2006'!E77</f>
        <v>Bystřice</v>
      </c>
      <c r="K270" s="290" t="str">
        <f>'2006'!F77</f>
        <v>01:16,0</v>
      </c>
      <c r="L270" s="151" t="str">
        <f>'2006'!C78</f>
        <v>Kateřina</v>
      </c>
      <c r="M270" s="187" t="str">
        <f>'2006'!D78</f>
        <v>Uhrová</v>
      </c>
      <c r="N270" s="129" t="str">
        <f>'2006'!E78</f>
        <v>Frýdek-Místek</v>
      </c>
      <c r="O270" s="299" t="str">
        <f>'2006'!F78</f>
        <v>01:18,0</v>
      </c>
    </row>
    <row r="271" spans="1:15">
      <c r="A271" s="1080"/>
      <c r="B271" s="1087"/>
      <c r="C271" s="128" t="s">
        <v>1450</v>
      </c>
      <c r="D271" s="159" t="str">
        <f>'2006'!I76</f>
        <v>Juraj</v>
      </c>
      <c r="E271" s="185" t="str">
        <f>'2006'!J76</f>
        <v>Jarina</v>
      </c>
      <c r="F271" s="130" t="str">
        <f>'2006'!K76</f>
        <v>Rájec</v>
      </c>
      <c r="G271" s="291" t="str">
        <f>'2006'!L76</f>
        <v>02:26,0</v>
      </c>
      <c r="H271" s="159" t="str">
        <f>'2006'!I77</f>
        <v>Adam</v>
      </c>
      <c r="I271" s="185" t="str">
        <f>'2006'!J77</f>
        <v>Poloch</v>
      </c>
      <c r="J271" s="130" t="str">
        <f>'2006'!K77</f>
        <v>Frýdek-Místek</v>
      </c>
      <c r="K271" s="291" t="str">
        <f>'2006'!L77</f>
        <v>02:28,0</v>
      </c>
      <c r="L271" s="159" t="str">
        <f>'2006'!I78</f>
        <v>Daniel</v>
      </c>
      <c r="M271" s="185" t="str">
        <f>'2006'!J78</f>
        <v>Ciencala</v>
      </c>
      <c r="N271" s="130" t="str">
        <f>'2006'!K78</f>
        <v>Bystřice</v>
      </c>
      <c r="O271" s="298" t="str">
        <f>'2006'!L78</f>
        <v>02:29,0</v>
      </c>
    </row>
    <row r="272" spans="1:15">
      <c r="A272" s="1080"/>
      <c r="B272" s="1088" t="s">
        <v>779</v>
      </c>
      <c r="C272" s="127" t="s">
        <v>1449</v>
      </c>
      <c r="D272" s="151" t="str">
        <f>'2006'!C121</f>
        <v>Beata</v>
      </c>
      <c r="E272" s="187" t="str">
        <f>'2006'!D121</f>
        <v>Marková</v>
      </c>
      <c r="F272" s="129" t="str">
        <f>'2006'!E121</f>
        <v>Frýdek-Místek</v>
      </c>
      <c r="G272" s="290" t="str">
        <f>'2006'!F121</f>
        <v>02:20,0</v>
      </c>
      <c r="H272" s="151" t="str">
        <f>'2006'!C122</f>
        <v>Nikola</v>
      </c>
      <c r="I272" s="187" t="str">
        <f>'2006'!D122</f>
        <v>Horňáčková</v>
      </c>
      <c r="J272" s="129" t="str">
        <f>'2006'!E122</f>
        <v>Frýdek-Místek</v>
      </c>
      <c r="K272" s="290" t="str">
        <f>'2006'!F122</f>
        <v>02:21,0</v>
      </c>
      <c r="L272" s="151" t="str">
        <f>'2006'!C123</f>
        <v>Kateřina</v>
      </c>
      <c r="M272" s="187" t="str">
        <f>'2006'!D123</f>
        <v>Klepáčová</v>
      </c>
      <c r="N272" s="129" t="str">
        <f>'2006'!E123</f>
        <v>Frýdek-Místek</v>
      </c>
      <c r="O272" s="299" t="str">
        <f>'2006'!F123</f>
        <v>02:24,0</v>
      </c>
    </row>
    <row r="273" spans="1:15">
      <c r="A273" s="1080"/>
      <c r="B273" s="1089"/>
      <c r="C273" s="128" t="s">
        <v>1450</v>
      </c>
      <c r="D273" s="159" t="str">
        <f>'2006'!I121</f>
        <v>Tomáš</v>
      </c>
      <c r="E273" s="185" t="str">
        <f>'2006'!J121</f>
        <v>Filipec</v>
      </c>
      <c r="F273" s="130" t="str">
        <f>'2006'!K121</f>
        <v>Frýdek-Místek</v>
      </c>
      <c r="G273" s="291" t="str">
        <f>'2006'!L121</f>
        <v>02:36,0</v>
      </c>
      <c r="H273" s="159" t="str">
        <f>'2006'!I122</f>
        <v>Marek</v>
      </c>
      <c r="I273" s="185" t="str">
        <f>'2006'!J122</f>
        <v>Kostelenec</v>
      </c>
      <c r="J273" s="130" t="str">
        <f>'2006'!K122</f>
        <v>Hrádek</v>
      </c>
      <c r="K273" s="291" t="str">
        <f>'2006'!L122</f>
        <v>02:43,0</v>
      </c>
      <c r="L273" s="159" t="str">
        <f>'2006'!I123</f>
        <v>Patrycjusz</v>
      </c>
      <c r="M273" s="185" t="str">
        <f>'2006'!J123</f>
        <v>Polok</v>
      </c>
      <c r="N273" s="130" t="str">
        <f>'2006'!K123</f>
        <v>Istebna</v>
      </c>
      <c r="O273" s="298" t="str">
        <f>'2006'!L123</f>
        <v>02:46,0</v>
      </c>
    </row>
    <row r="274" spans="1:15">
      <c r="A274" s="1080"/>
      <c r="B274" s="1090" t="s">
        <v>780</v>
      </c>
      <c r="C274" s="127" t="s">
        <v>1449</v>
      </c>
      <c r="D274" s="151" t="str">
        <f>'2006'!C165</f>
        <v>Ivana</v>
      </c>
      <c r="E274" s="187" t="str">
        <f>'2006'!D165</f>
        <v>Matušková</v>
      </c>
      <c r="F274" s="129" t="str">
        <f>'2006'!E165</f>
        <v>Frýdek-Místek</v>
      </c>
      <c r="G274" s="290" t="str">
        <f>'2006'!F165</f>
        <v>02:54,0</v>
      </c>
      <c r="H274" s="151" t="str">
        <f>'2006'!C166</f>
        <v>Roxana</v>
      </c>
      <c r="I274" s="187" t="str">
        <f>'2006'!D166</f>
        <v>Balcarková</v>
      </c>
      <c r="J274" s="129" t="str">
        <f>'2006'!E166</f>
        <v>Orlová</v>
      </c>
      <c r="K274" s="290" t="str">
        <f>'2006'!F166</f>
        <v>02:55,0</v>
      </c>
      <c r="L274" s="151" t="str">
        <f>'2006'!C167</f>
        <v>Alice</v>
      </c>
      <c r="M274" s="187" t="str">
        <f>'2006'!D167</f>
        <v>Pišová</v>
      </c>
      <c r="N274" s="129" t="str">
        <f>'2006'!E167</f>
        <v>Frýdek-Místek</v>
      </c>
      <c r="O274" s="299" t="str">
        <f>'2006'!F167</f>
        <v>02:56,0</v>
      </c>
    </row>
    <row r="275" spans="1:15">
      <c r="A275" s="1080"/>
      <c r="B275" s="1091"/>
      <c r="C275" s="128" t="s">
        <v>1450</v>
      </c>
      <c r="D275" s="159" t="str">
        <f>'2006'!I165</f>
        <v>Michal</v>
      </c>
      <c r="E275" s="185" t="str">
        <f>'2006'!J165</f>
        <v>Štefek</v>
      </c>
      <c r="F275" s="130" t="str">
        <f>'2006'!K165</f>
        <v>Frýdek-Místek</v>
      </c>
      <c r="G275" s="291" t="str">
        <f>'2006'!L165</f>
        <v>04:37,0</v>
      </c>
      <c r="H275" s="159" t="str">
        <f>'2006'!I166</f>
        <v>Petr</v>
      </c>
      <c r="I275" s="185" t="str">
        <f>'2006'!J166</f>
        <v>Lukeš</v>
      </c>
      <c r="J275" s="130" t="str">
        <f>'2006'!K166</f>
        <v>Frýdek-Místek</v>
      </c>
      <c r="K275" s="291" t="str">
        <f>'2006'!L166</f>
        <v>04:38,0</v>
      </c>
      <c r="L275" s="159" t="str">
        <f>'2006'!I167</f>
        <v>Tomasz</v>
      </c>
      <c r="M275" s="185" t="str">
        <f>'2006'!J167</f>
        <v>Kaczmarzyk</v>
      </c>
      <c r="N275" s="130" t="str">
        <f>'2006'!K167</f>
        <v>Istebna</v>
      </c>
      <c r="O275" s="298" t="str">
        <f>'2006'!L167</f>
        <v>04:47,0</v>
      </c>
    </row>
    <row r="276" spans="1:15">
      <c r="A276" s="1080"/>
      <c r="B276" s="1090" t="s">
        <v>1636</v>
      </c>
      <c r="C276" s="127" t="s">
        <v>1449</v>
      </c>
      <c r="D276" s="151" t="str">
        <f>'2006'!C192</f>
        <v>Adéla</v>
      </c>
      <c r="E276" s="187" t="str">
        <f>'2006'!D192</f>
        <v>Marková</v>
      </c>
      <c r="F276" s="129" t="str">
        <f>'2006'!E192</f>
        <v>Frýdek-Místek</v>
      </c>
      <c r="G276" s="290" t="str">
        <f>'2006'!F192</f>
        <v>05:59,0</v>
      </c>
      <c r="H276" s="151" t="str">
        <f>'2006'!C193</f>
        <v>Nika</v>
      </c>
      <c r="I276" s="187" t="str">
        <f>'2006'!D193</f>
        <v>Němcová</v>
      </c>
      <c r="J276" s="129" t="str">
        <f>'2006'!E193</f>
        <v>Frýdek-Místek</v>
      </c>
      <c r="K276" s="290" t="str">
        <f>'2006'!F193</f>
        <v>06:17,0</v>
      </c>
      <c r="L276" s="151" t="str">
        <f>'2006'!C194</f>
        <v>Veronika</v>
      </c>
      <c r="M276" s="187" t="str">
        <f>'2006'!D194</f>
        <v>Kohutová</v>
      </c>
      <c r="N276" s="129" t="str">
        <f>'2006'!E194</f>
        <v>Orlová</v>
      </c>
      <c r="O276" s="299" t="str">
        <f>'2006'!F194</f>
        <v>06:22,0</v>
      </c>
    </row>
    <row r="277" spans="1:15">
      <c r="A277" s="1080"/>
      <c r="B277" s="1091"/>
      <c r="C277" s="128" t="s">
        <v>1450</v>
      </c>
      <c r="D277" s="159" t="str">
        <f>'2006'!I192</f>
        <v>Jakub</v>
      </c>
      <c r="E277" s="185" t="str">
        <f>'2006'!J192</f>
        <v>Bajza</v>
      </c>
      <c r="F277" s="130" t="str">
        <f>'2006'!K192</f>
        <v>Kroměříž</v>
      </c>
      <c r="G277" s="291" t="str">
        <f>'2006'!L192</f>
        <v>11:34,0</v>
      </c>
      <c r="H277" s="159" t="str">
        <f>'2006'!I193</f>
        <v>Jaroslav</v>
      </c>
      <c r="I277" s="185" t="str">
        <f>'2006'!J193</f>
        <v>Jarina</v>
      </c>
      <c r="J277" s="130" t="str">
        <f>'2006'!K193</f>
        <v>Rájec</v>
      </c>
      <c r="K277" s="291" t="str">
        <f>'2006'!L193</f>
        <v>12:29,0</v>
      </c>
      <c r="L277" s="159" t="str">
        <f>'2006'!I194</f>
        <v>Jiří</v>
      </c>
      <c r="M277" s="185" t="str">
        <f>'2006'!J194</f>
        <v>Uherek</v>
      </c>
      <c r="N277" s="130" t="str">
        <f>'2006'!K194</f>
        <v>Frýdek-Místek</v>
      </c>
      <c r="O277" s="298" t="str">
        <f>'2006'!L194</f>
        <v>12:43,0</v>
      </c>
    </row>
    <row r="278" spans="1:15">
      <c r="A278" s="1080"/>
      <c r="B278" s="1092" t="s">
        <v>781</v>
      </c>
      <c r="C278" s="127" t="s">
        <v>1449</v>
      </c>
      <c r="D278" s="151" t="str">
        <f>'2006'!C217</f>
        <v>Pavla</v>
      </c>
      <c r="E278" s="187" t="str">
        <f>'2006'!D217</f>
        <v>Slavíková</v>
      </c>
      <c r="F278" s="129" t="str">
        <f>'2006'!E217</f>
        <v>Frýdek-Místek</v>
      </c>
      <c r="G278" s="290" t="str">
        <f>'2006'!F217</f>
        <v>16:10,0</v>
      </c>
      <c r="H278" s="151" t="str">
        <f>'2006'!C218</f>
        <v>Veronika</v>
      </c>
      <c r="I278" s="187" t="str">
        <f>'2006'!D218</f>
        <v>Kohutová</v>
      </c>
      <c r="J278" s="129" t="str">
        <f>'2006'!E218</f>
        <v>Orlová</v>
      </c>
      <c r="K278" s="290" t="str">
        <f>'2006'!F218</f>
        <v>17:33,0</v>
      </c>
      <c r="L278" s="151">
        <f>'2006'!C219</f>
        <v>0</v>
      </c>
      <c r="M278" s="187">
        <f>'2006'!D219</f>
        <v>0</v>
      </c>
      <c r="N278" s="129">
        <f>'2006'!E219</f>
        <v>0</v>
      </c>
      <c r="O278" s="299">
        <f>'2006'!F219</f>
        <v>0</v>
      </c>
    </row>
    <row r="279" spans="1:15">
      <c r="A279" s="1080"/>
      <c r="B279" s="1093"/>
      <c r="C279" s="128" t="s">
        <v>1450</v>
      </c>
      <c r="D279" s="159" t="str">
        <f>'2006'!I217</f>
        <v>Jakub</v>
      </c>
      <c r="E279" s="185" t="str">
        <f>'2006'!J217</f>
        <v>Ambros</v>
      </c>
      <c r="F279" s="130" t="str">
        <f>'2006'!K217</f>
        <v>Kopřivnice</v>
      </c>
      <c r="G279" s="291" t="str">
        <f>'2006'!L217</f>
        <v>12:07,0</v>
      </c>
      <c r="H279" s="159" t="str">
        <f>'2006'!I218</f>
        <v>Petr</v>
      </c>
      <c r="I279" s="185" t="str">
        <f>'2006'!J218</f>
        <v>Říha</v>
      </c>
      <c r="J279" s="130" t="str">
        <f>'2006'!K218</f>
        <v>Frýdek-Místek</v>
      </c>
      <c r="K279" s="291" t="str">
        <f>'2006'!L218</f>
        <v>12:20,0</v>
      </c>
      <c r="L279" s="159" t="str">
        <f>'2006'!I219</f>
        <v>Jan</v>
      </c>
      <c r="M279" s="185" t="str">
        <f>'2006'!J219</f>
        <v>Petrus</v>
      </c>
      <c r="N279" s="130" t="str">
        <f>'2006'!K219</f>
        <v>Kolín</v>
      </c>
      <c r="O279" s="298" t="str">
        <f>'2006'!L219</f>
        <v>14:35,0</v>
      </c>
    </row>
    <row r="280" spans="1:15">
      <c r="A280" s="1080"/>
      <c r="B280" s="1094" t="s">
        <v>782</v>
      </c>
      <c r="C280" s="127" t="s">
        <v>1456</v>
      </c>
      <c r="D280" s="151" t="str">
        <f>'2006'!C242</f>
        <v>Hana</v>
      </c>
      <c r="E280" s="187" t="str">
        <f>'2006'!D242</f>
        <v>Haroková</v>
      </c>
      <c r="F280" s="129" t="str">
        <f>'2006'!E242</f>
        <v>Brno</v>
      </c>
      <c r="G280" s="290" t="str">
        <f>'2006'!F242</f>
        <v>14:05,0</v>
      </c>
      <c r="H280" s="151" t="str">
        <f>'2006'!C243</f>
        <v>Tereza</v>
      </c>
      <c r="I280" s="187" t="str">
        <f>'2006'!D243</f>
        <v>Droppová</v>
      </c>
      <c r="J280" s="129" t="str">
        <f>'2006'!E243</f>
        <v>Frýdek-Místek</v>
      </c>
      <c r="K280" s="290" t="str">
        <f>'2006'!F243</f>
        <v>16:08,0</v>
      </c>
      <c r="L280" s="151">
        <f>'2006'!C244</f>
        <v>0</v>
      </c>
      <c r="M280" s="187">
        <f>'2006'!D244</f>
        <v>0</v>
      </c>
      <c r="N280" s="129">
        <f>'2006'!E244</f>
        <v>0</v>
      </c>
      <c r="O280" s="299">
        <f>'2006'!F244</f>
        <v>0</v>
      </c>
    </row>
    <row r="281" spans="1:15">
      <c r="A281" s="1080"/>
      <c r="B281" s="1095"/>
      <c r="C281" s="128" t="s">
        <v>1455</v>
      </c>
      <c r="D281" s="159" t="str">
        <f>'2006'!I242</f>
        <v>Miroslav</v>
      </c>
      <c r="E281" s="185" t="str">
        <f>'2006'!J242</f>
        <v>Kluz</v>
      </c>
      <c r="F281" s="204" t="str">
        <f>'2006'!K242</f>
        <v>Mosty u Jabl.</v>
      </c>
      <c r="G281" s="291" t="str">
        <f>'2006'!L242</f>
        <v>27:13,4</v>
      </c>
      <c r="H281" s="159" t="str">
        <f>'2006'!I243</f>
        <v>Miroslav</v>
      </c>
      <c r="I281" s="185" t="str">
        <f>'2006'!J243</f>
        <v>Lepíček</v>
      </c>
      <c r="J281" s="130" t="str">
        <f>'2006'!K243</f>
        <v>Frýdek-Místek</v>
      </c>
      <c r="K281" s="291" t="str">
        <f>'2006'!L243</f>
        <v>27:48,1</v>
      </c>
      <c r="L281" s="159" t="str">
        <f>'2006'!I244</f>
        <v>Rostislav</v>
      </c>
      <c r="M281" s="185" t="str">
        <f>'2006'!J244</f>
        <v>Trávníček</v>
      </c>
      <c r="N281" s="130" t="str">
        <f>'2006'!K244</f>
        <v>Frýdek-Místek</v>
      </c>
      <c r="O281" s="298" t="str">
        <f>'2006'!L244</f>
        <v>29:53,0</v>
      </c>
    </row>
    <row r="282" spans="1:15">
      <c r="A282" s="1080"/>
      <c r="B282" s="1096" t="s">
        <v>1453</v>
      </c>
      <c r="C282" s="127" t="s">
        <v>1456</v>
      </c>
      <c r="D282" s="151" t="str">
        <f>'2006'!C267</f>
        <v>Anna</v>
      </c>
      <c r="E282" s="187" t="str">
        <f>'2006'!D267</f>
        <v>Balošáková</v>
      </c>
      <c r="F282" s="129" t="str">
        <f>'2006'!E267</f>
        <v>Čadca</v>
      </c>
      <c r="G282" s="290" t="str">
        <f>'2006'!F267</f>
        <v>13:43,0</v>
      </c>
      <c r="H282" s="151" t="str">
        <f>'2006'!C268</f>
        <v>Marcela</v>
      </c>
      <c r="I282" s="187" t="str">
        <f>'2006'!D268</f>
        <v>Svidrová</v>
      </c>
      <c r="J282" s="129" t="str">
        <f>'2006'!E268</f>
        <v>Nýdek</v>
      </c>
      <c r="K282" s="290" t="str">
        <f>'2006'!F268</f>
        <v>15:37,0</v>
      </c>
      <c r="L282" s="151" t="str">
        <f>'2006'!C269</f>
        <v>Ludmila</v>
      </c>
      <c r="M282" s="187" t="str">
        <f>'2006'!D269</f>
        <v>Šokalová</v>
      </c>
      <c r="N282" s="129" t="str">
        <f>'2006'!E269</f>
        <v>Frýdek-Místek</v>
      </c>
      <c r="O282" s="299" t="str">
        <f>'2006'!F269</f>
        <v>15:40,0</v>
      </c>
    </row>
    <row r="283" spans="1:15">
      <c r="A283" s="1080"/>
      <c r="B283" s="1097"/>
      <c r="C283" s="128" t="s">
        <v>1455</v>
      </c>
      <c r="D283" s="159" t="str">
        <f>'2006'!I267</f>
        <v>Ladislav</v>
      </c>
      <c r="E283" s="185" t="str">
        <f>'2006'!J267</f>
        <v>Sventek</v>
      </c>
      <c r="F283" s="130" t="str">
        <f>'2006'!K267</f>
        <v>Čadca</v>
      </c>
      <c r="G283" s="291" t="str">
        <f>'2006'!L267</f>
        <v>27:03,4</v>
      </c>
      <c r="H283" s="159" t="str">
        <f>'2006'!I268</f>
        <v>Rostislav</v>
      </c>
      <c r="I283" s="185" t="str">
        <f>'2006'!J268</f>
        <v>Kolich</v>
      </c>
      <c r="J283" s="130" t="str">
        <f>'2006'!K268</f>
        <v>Třinec</v>
      </c>
      <c r="K283" s="291" t="str">
        <f>'2006'!L268</f>
        <v>27:24,3</v>
      </c>
      <c r="L283" s="159" t="str">
        <f>'2006'!I269</f>
        <v>Roman</v>
      </c>
      <c r="M283" s="185" t="str">
        <f>'2006'!J269</f>
        <v>Slowioczek</v>
      </c>
      <c r="N283" s="130" t="str">
        <f>'2006'!K269</f>
        <v>Jablunkov</v>
      </c>
      <c r="O283" s="298" t="str">
        <f>'2006'!L269</f>
        <v>29:10,9</v>
      </c>
    </row>
    <row r="284" spans="1:15">
      <c r="A284" s="1080"/>
      <c r="B284" s="1098" t="s">
        <v>775</v>
      </c>
      <c r="C284" s="127" t="s">
        <v>1456</v>
      </c>
      <c r="D284" s="151"/>
      <c r="E284" s="187"/>
      <c r="F284" s="129"/>
      <c r="G284" s="290"/>
      <c r="H284" s="151"/>
      <c r="I284" s="187"/>
      <c r="J284" s="129"/>
      <c r="K284" s="290"/>
      <c r="L284" s="151"/>
      <c r="M284" s="187"/>
      <c r="N284" s="129"/>
      <c r="O284" s="299"/>
    </row>
    <row r="285" spans="1:15">
      <c r="A285" s="1080"/>
      <c r="B285" s="1099"/>
      <c r="C285" s="128" t="s">
        <v>1455</v>
      </c>
      <c r="D285" s="159" t="str">
        <f>'2006'!I292</f>
        <v>Karel</v>
      </c>
      <c r="E285" s="185" t="str">
        <f>'2006'!J292</f>
        <v>Kravčík</v>
      </c>
      <c r="F285" s="130" t="str">
        <f>'2006'!K292</f>
        <v>Karviná</v>
      </c>
      <c r="G285" s="291" t="str">
        <f>'2006'!L292</f>
        <v>29:04,2</v>
      </c>
      <c r="H285" s="159" t="str">
        <f>'2006'!I293</f>
        <v>Anton</v>
      </c>
      <c r="I285" s="185" t="str">
        <f>'2006'!J293</f>
        <v>Šuška</v>
      </c>
      <c r="J285" s="130" t="str">
        <f>'2006'!K293</f>
        <v>Čadca</v>
      </c>
      <c r="K285" s="291" t="str">
        <f>'2006'!L293</f>
        <v>30:09,0</v>
      </c>
      <c r="L285" s="159" t="str">
        <f>'2006'!I294</f>
        <v>Zdeněk</v>
      </c>
      <c r="M285" s="185" t="str">
        <f>'2006'!J294</f>
        <v>Kasíň</v>
      </c>
      <c r="N285" s="130" t="str">
        <f>'2006'!K294</f>
        <v>Český Těšín</v>
      </c>
      <c r="O285" s="298" t="str">
        <f>'2006'!L294</f>
        <v>30:52,0</v>
      </c>
    </row>
    <row r="286" spans="1:15">
      <c r="A286" s="1080"/>
      <c r="B286" s="1100" t="s">
        <v>1454</v>
      </c>
      <c r="C286" s="127" t="s">
        <v>1456</v>
      </c>
      <c r="D286" s="151"/>
      <c r="E286" s="187"/>
      <c r="F286" s="129"/>
      <c r="G286" s="290"/>
      <c r="H286" s="151"/>
      <c r="I286" s="187"/>
      <c r="J286" s="129"/>
      <c r="K286" s="290"/>
      <c r="L286" s="151"/>
      <c r="M286" s="187"/>
      <c r="N286" s="129"/>
      <c r="O286" s="299"/>
    </row>
    <row r="287" spans="1:15" ht="12.75" thickBot="1">
      <c r="A287" s="1080"/>
      <c r="B287" s="1101"/>
      <c r="C287" s="383" t="s">
        <v>1455</v>
      </c>
      <c r="D287" s="158" t="str">
        <f>'2006'!C292</f>
        <v>František</v>
      </c>
      <c r="E287" s="157" t="str">
        <f>'2006'!D292</f>
        <v>Holec</v>
      </c>
      <c r="F287" s="147" t="str">
        <f>'2006'!E292</f>
        <v>Frýdek-Místek</v>
      </c>
      <c r="G287" s="289" t="str">
        <f>'2006'!F292</f>
        <v>32:15,0</v>
      </c>
      <c r="H287" s="158" t="str">
        <f>'2006'!C293</f>
        <v>Jan</v>
      </c>
      <c r="I287" s="157" t="str">
        <f>'2006'!D293</f>
        <v>Konopka</v>
      </c>
      <c r="J287" s="147" t="str">
        <f>'2006'!E293</f>
        <v>Čadca</v>
      </c>
      <c r="K287" s="289" t="str">
        <f>'2006'!F293</f>
        <v>33:50,0</v>
      </c>
      <c r="L287" s="158" t="str">
        <f>'2006'!C294</f>
        <v>Ervín</v>
      </c>
      <c r="M287" s="157" t="str">
        <f>'2006'!D294</f>
        <v>Podžorný</v>
      </c>
      <c r="N287" s="147" t="str">
        <f>'2006'!E294</f>
        <v>Český Těšín</v>
      </c>
      <c r="O287" s="294" t="str">
        <f>'2006'!F294</f>
        <v>34:30,0</v>
      </c>
    </row>
    <row r="288" spans="1:15" hidden="1">
      <c r="A288" s="1080"/>
      <c r="B288" s="1104" t="s">
        <v>2562</v>
      </c>
      <c r="C288" s="127" t="s">
        <v>1456</v>
      </c>
      <c r="D288" s="151"/>
      <c r="E288" s="187"/>
      <c r="F288" s="129"/>
      <c r="G288" s="290"/>
      <c r="H288" s="151"/>
      <c r="I288" s="187"/>
      <c r="J288" s="129"/>
      <c r="K288" s="290"/>
      <c r="L288" s="151"/>
      <c r="M288" s="187"/>
      <c r="N288" s="129"/>
      <c r="O288" s="299"/>
    </row>
    <row r="289" spans="1:15" hidden="1">
      <c r="A289" s="1080"/>
      <c r="B289" s="1146"/>
      <c r="C289" s="128" t="s">
        <v>1455</v>
      </c>
      <c r="D289" s="159"/>
      <c r="E289" s="185"/>
      <c r="F289" s="130"/>
      <c r="G289" s="291"/>
      <c r="H289" s="159"/>
      <c r="I289" s="185"/>
      <c r="J289" s="130"/>
      <c r="K289" s="291"/>
      <c r="L289" s="159"/>
      <c r="M289" s="185"/>
      <c r="N289" s="130"/>
      <c r="O289" s="298"/>
    </row>
    <row r="290" spans="1:15" hidden="1">
      <c r="A290" s="1080"/>
      <c r="B290" s="1147" t="s">
        <v>556</v>
      </c>
      <c r="C290" s="384" t="s">
        <v>1456</v>
      </c>
      <c r="D290" s="385"/>
      <c r="E290" s="386"/>
      <c r="F290" s="387"/>
      <c r="G290" s="388"/>
      <c r="H290" s="385"/>
      <c r="I290" s="386"/>
      <c r="J290" s="387"/>
      <c r="K290" s="388"/>
      <c r="L290" s="385"/>
      <c r="M290" s="386"/>
      <c r="N290" s="387"/>
      <c r="O290" s="389"/>
    </row>
    <row r="291" spans="1:15" ht="12.75" hidden="1" thickBot="1">
      <c r="A291" s="1081"/>
      <c r="B291" s="1107"/>
      <c r="C291" s="138" t="s">
        <v>1455</v>
      </c>
      <c r="D291" s="161">
        <f>'2006'!C331</f>
        <v>0</v>
      </c>
      <c r="E291" s="186">
        <f>'2006'!D331</f>
        <v>0</v>
      </c>
      <c r="F291" s="139">
        <f>'2006'!E331</f>
        <v>0</v>
      </c>
      <c r="G291" s="292">
        <f>'2006'!F331</f>
        <v>0</v>
      </c>
      <c r="H291" s="161"/>
      <c r="I291" s="186"/>
      <c r="J291" s="139"/>
      <c r="K291" s="292"/>
      <c r="L291" s="161"/>
      <c r="M291" s="186"/>
      <c r="N291" s="139"/>
      <c r="O291" s="300"/>
    </row>
    <row r="292" spans="1:15">
      <c r="A292" s="1079">
        <v>2007</v>
      </c>
      <c r="B292" s="1082" t="s">
        <v>909</v>
      </c>
      <c r="C292" s="131" t="s">
        <v>1449</v>
      </c>
      <c r="D292" s="155" t="str">
        <f>'2007'!C14</f>
        <v>Klára</v>
      </c>
      <c r="E292" s="154" t="str">
        <f>'2007'!D14</f>
        <v>Teofilová</v>
      </c>
      <c r="F292" s="132" t="str">
        <f>'2007'!E14</f>
        <v>Bystřice</v>
      </c>
      <c r="G292" s="288" t="str">
        <f>'2007'!F14</f>
        <v>00:31,3</v>
      </c>
      <c r="H292" s="155" t="str">
        <f>'2007'!C15</f>
        <v>Lenka</v>
      </c>
      <c r="I292" s="154" t="str">
        <f>'2007'!D15</f>
        <v>Konderlová</v>
      </c>
      <c r="J292" s="132" t="str">
        <f>'2007'!E15</f>
        <v>Nýdek</v>
      </c>
      <c r="K292" s="288" t="str">
        <f>'2007'!F15</f>
        <v>00:31,9</v>
      </c>
      <c r="L292" s="155" t="str">
        <f>'2007'!C16</f>
        <v>Terezie</v>
      </c>
      <c r="M292" s="154" t="str">
        <f>'2007'!D16</f>
        <v>Borská</v>
      </c>
      <c r="N292" s="132" t="str">
        <f>'2007'!E16</f>
        <v>Hrádek</v>
      </c>
      <c r="O292" s="293" t="str">
        <f>'2007'!F16</f>
        <v>00:35,2</v>
      </c>
    </row>
    <row r="293" spans="1:15">
      <c r="A293" s="1080"/>
      <c r="B293" s="1083"/>
      <c r="C293" s="128" t="s">
        <v>1450</v>
      </c>
      <c r="D293" s="159" t="str">
        <f>'2007'!I14</f>
        <v>Ondřej</v>
      </c>
      <c r="E293" s="185" t="str">
        <f>'2007'!J14</f>
        <v>Kisza</v>
      </c>
      <c r="F293" s="130" t="str">
        <f>'2007'!K14</f>
        <v>Guty</v>
      </c>
      <c r="G293" s="291" t="str">
        <f>'2007'!L14</f>
        <v>00:28,9</v>
      </c>
      <c r="H293" s="159" t="str">
        <f>'2007'!I15</f>
        <v>Tomáš</v>
      </c>
      <c r="I293" s="185" t="str">
        <f>'2007'!J15</f>
        <v>Martynek</v>
      </c>
      <c r="J293" s="130" t="str">
        <f>'2007'!K15</f>
        <v>Hrádek</v>
      </c>
      <c r="K293" s="291" t="str">
        <f>'2007'!L15</f>
        <v>00:29,8</v>
      </c>
      <c r="L293" s="159" t="str">
        <f>'2007'!I16</f>
        <v>Jan</v>
      </c>
      <c r="M293" s="185" t="str">
        <f>'2007'!J16</f>
        <v>Pilch</v>
      </c>
      <c r="N293" s="130" t="str">
        <f>'2007'!K16</f>
        <v>Třinec</v>
      </c>
      <c r="O293" s="298" t="str">
        <f>'2007'!L16</f>
        <v>00:31,1</v>
      </c>
    </row>
    <row r="294" spans="1:15">
      <c r="A294" s="1080"/>
      <c r="B294" s="1084" t="s">
        <v>1452</v>
      </c>
      <c r="C294" s="127" t="s">
        <v>1449</v>
      </c>
      <c r="D294" s="151" t="str">
        <f>'2007'!C39</f>
        <v>Helena</v>
      </c>
      <c r="E294" s="187" t="str">
        <f>'2007'!D39</f>
        <v>Benčová</v>
      </c>
      <c r="F294" s="129" t="str">
        <f>'2007'!E39</f>
        <v>Frýdek-Místek</v>
      </c>
      <c r="G294" s="290" t="str">
        <f>'2007'!F39</f>
        <v>01:16,0</v>
      </c>
      <c r="H294" s="151" t="str">
        <f>'2007'!C40</f>
        <v>Kateřina</v>
      </c>
      <c r="I294" s="187" t="str">
        <f>'2007'!D40</f>
        <v>Krtková</v>
      </c>
      <c r="J294" s="129" t="str">
        <f>'2007'!E40</f>
        <v>Frýdek-Místek</v>
      </c>
      <c r="K294" s="290" t="str">
        <f>'2007'!F40</f>
        <v>01:23,0</v>
      </c>
      <c r="L294" s="151" t="str">
        <f>'2007'!C41</f>
        <v>Tereza</v>
      </c>
      <c r="M294" s="187" t="str">
        <f>'2007'!D41</f>
        <v>Uherková</v>
      </c>
      <c r="N294" s="129" t="str">
        <f>'2007'!E41</f>
        <v>Frýdek-Místek</v>
      </c>
      <c r="O294" s="299" t="str">
        <f>'2007'!F41</f>
        <v>01:24,0</v>
      </c>
    </row>
    <row r="295" spans="1:15">
      <c r="A295" s="1080"/>
      <c r="B295" s="1085"/>
      <c r="C295" s="128" t="s">
        <v>1450</v>
      </c>
      <c r="D295" s="159" t="str">
        <f>'2007'!I39</f>
        <v>David</v>
      </c>
      <c r="E295" s="185" t="str">
        <f>'2007'!J39</f>
        <v>Mitrenga</v>
      </c>
      <c r="F295" s="130" t="str">
        <f>'2007'!K39</f>
        <v>Vendryně</v>
      </c>
      <c r="G295" s="291" t="str">
        <f>'2007'!L39</f>
        <v>01:20,0</v>
      </c>
      <c r="H295" s="159" t="str">
        <f>'2007'!I40</f>
        <v>Luboš</v>
      </c>
      <c r="I295" s="185" t="str">
        <f>'2007'!J40</f>
        <v>Konderla</v>
      </c>
      <c r="J295" s="130" t="str">
        <f>'2007'!K40</f>
        <v>Nýdek</v>
      </c>
      <c r="K295" s="291" t="str">
        <f>'2007'!L40</f>
        <v>01:21,0</v>
      </c>
      <c r="L295" s="159" t="str">
        <f>'2007'!I41</f>
        <v>Matěj</v>
      </c>
      <c r="M295" s="185" t="str">
        <f>'2007'!J41</f>
        <v>Walek</v>
      </c>
      <c r="N295" s="130" t="str">
        <f>'2007'!K41</f>
        <v>Třinec</v>
      </c>
      <c r="O295" s="298" t="str">
        <f>'2007'!L41</f>
        <v>01:23,0</v>
      </c>
    </row>
    <row r="296" spans="1:15">
      <c r="A296" s="1080"/>
      <c r="B296" s="1086" t="s">
        <v>778</v>
      </c>
      <c r="C296" s="127" t="s">
        <v>1449</v>
      </c>
      <c r="D296" s="151" t="str">
        <f>'2007'!C76</f>
        <v>Emily</v>
      </c>
      <c r="E296" s="187" t="str">
        <f>'2007'!D76</f>
        <v>Gerulová</v>
      </c>
      <c r="F296" s="129" t="str">
        <f>'2007'!E76</f>
        <v>Orlová</v>
      </c>
      <c r="G296" s="290" t="str">
        <f>'2007'!F76</f>
        <v>01:14,0</v>
      </c>
      <c r="H296" s="151" t="str">
        <f>'2007'!C77</f>
        <v>Krystyna</v>
      </c>
      <c r="I296" s="187" t="str">
        <f>'2007'!D77</f>
        <v>Turoňová</v>
      </c>
      <c r="J296" s="129" t="str">
        <f>'2007'!E77</f>
        <v>Bystřice</v>
      </c>
      <c r="K296" s="290" t="str">
        <f>'2007'!F77</f>
        <v>01:17,0</v>
      </c>
      <c r="L296" s="151" t="str">
        <f>'2007'!C78</f>
        <v>Gabriela</v>
      </c>
      <c r="M296" s="187" t="str">
        <f>'2007'!D78</f>
        <v>Szotkowská</v>
      </c>
      <c r="N296" s="129" t="str">
        <f>'2007'!E78</f>
        <v>Mosty u Jabl.</v>
      </c>
      <c r="O296" s="299" t="str">
        <f>'2007'!F78</f>
        <v>01:19,0</v>
      </c>
    </row>
    <row r="297" spans="1:15">
      <c r="A297" s="1080"/>
      <c r="B297" s="1087"/>
      <c r="C297" s="128" t="s">
        <v>1450</v>
      </c>
      <c r="D297" s="159" t="str">
        <f>'2007'!I76</f>
        <v>Andrzej</v>
      </c>
      <c r="E297" s="185" t="str">
        <f>'2007'!J76</f>
        <v>Zawada</v>
      </c>
      <c r="F297" s="130" t="str">
        <f>'2007'!K76</f>
        <v>Istebna</v>
      </c>
      <c r="G297" s="291" t="str">
        <f>'2007'!L76</f>
        <v>02:23,0</v>
      </c>
      <c r="H297" s="159" t="str">
        <f>'2007'!I77</f>
        <v>Dalibor</v>
      </c>
      <c r="I297" s="185" t="str">
        <f>'2007'!J77</f>
        <v>Sikora</v>
      </c>
      <c r="J297" s="130" t="str">
        <f>'2007'!K77</f>
        <v>Jablunkov</v>
      </c>
      <c r="K297" s="291" t="str">
        <f>'2007'!L77</f>
        <v>02:26,0</v>
      </c>
      <c r="L297" s="159" t="str">
        <f>'2007'!I78</f>
        <v>Jan</v>
      </c>
      <c r="M297" s="185" t="str">
        <f>'2007'!J78</f>
        <v>Gerek</v>
      </c>
      <c r="N297" s="130" t="str">
        <f>'2007'!K78</f>
        <v>Frýdek-Místek</v>
      </c>
      <c r="O297" s="298" t="str">
        <f>'2007'!L78</f>
        <v>02:28,0</v>
      </c>
    </row>
    <row r="298" spans="1:15">
      <c r="A298" s="1080"/>
      <c r="B298" s="1088" t="s">
        <v>779</v>
      </c>
      <c r="C298" s="127" t="s">
        <v>1449</v>
      </c>
      <c r="D298" s="151" t="str">
        <f>'2007'!C121</f>
        <v>Kateřina</v>
      </c>
      <c r="E298" s="187" t="str">
        <f>'2007'!D121</f>
        <v>Klepáčová</v>
      </c>
      <c r="F298" s="129" t="str">
        <f>'2007'!E121</f>
        <v>Frýdek-Místek</v>
      </c>
      <c r="G298" s="290" t="str">
        <f>'2007'!F121</f>
        <v>02:21,0</v>
      </c>
      <c r="H298" s="151" t="str">
        <f>'2007'!C122</f>
        <v>Alice</v>
      </c>
      <c r="I298" s="187" t="str">
        <f>'2007'!D122</f>
        <v>Šútorová</v>
      </c>
      <c r="J298" s="129" t="str">
        <f>'2007'!E122</f>
        <v>Frýdek-Místek</v>
      </c>
      <c r="K298" s="290" t="str">
        <f>'2007'!F122</f>
        <v>02:22,0</v>
      </c>
      <c r="L298" s="151" t="str">
        <f>'2007'!C123</f>
        <v>Karolína</v>
      </c>
      <c r="M298" s="187" t="str">
        <f>'2007'!D123</f>
        <v>Sikorová</v>
      </c>
      <c r="N298" s="129" t="str">
        <f>'2007'!E123</f>
        <v>Bystřice</v>
      </c>
      <c r="O298" s="299" t="str">
        <f>'2007'!F123</f>
        <v>02:24,0</v>
      </c>
    </row>
    <row r="299" spans="1:15">
      <c r="A299" s="1080"/>
      <c r="B299" s="1089"/>
      <c r="C299" s="128" t="s">
        <v>1450</v>
      </c>
      <c r="D299" s="159" t="str">
        <f>'2007'!I121</f>
        <v>Jan</v>
      </c>
      <c r="E299" s="185" t="str">
        <f>'2007'!J121</f>
        <v>Roik</v>
      </c>
      <c r="F299" s="130" t="str">
        <f>'2007'!K121</f>
        <v>Bystřice</v>
      </c>
      <c r="G299" s="291" t="str">
        <f>'2007'!L121</f>
        <v>02:39,0</v>
      </c>
      <c r="H299" s="159" t="str">
        <f>'2007'!I122</f>
        <v>Lukáš</v>
      </c>
      <c r="I299" s="185" t="str">
        <f>'2007'!J122</f>
        <v>Němec</v>
      </c>
      <c r="J299" s="130" t="str">
        <f>'2007'!K122</f>
        <v>Frýdek-Místek</v>
      </c>
      <c r="K299" s="291" t="str">
        <f>'2007'!L122</f>
        <v>02:40,0</v>
      </c>
      <c r="L299" s="159" t="str">
        <f>'2007'!I123</f>
        <v>Zbyszek</v>
      </c>
      <c r="M299" s="185" t="str">
        <f>'2007'!J123</f>
        <v>Sznapka</v>
      </c>
      <c r="N299" s="130" t="str">
        <f>'2007'!K123</f>
        <v>Bystřice</v>
      </c>
      <c r="O299" s="298" t="str">
        <f>'2007'!L123</f>
        <v>02:46,0</v>
      </c>
    </row>
    <row r="300" spans="1:15">
      <c r="A300" s="1080"/>
      <c r="B300" s="1090" t="s">
        <v>780</v>
      </c>
      <c r="C300" s="127" t="s">
        <v>1449</v>
      </c>
      <c r="D300" s="151" t="str">
        <f>'2007'!C165</f>
        <v>Alice</v>
      </c>
      <c r="E300" s="187" t="str">
        <f>'2007'!D165</f>
        <v>Pišová</v>
      </c>
      <c r="F300" s="129" t="str">
        <f>'2007'!E165</f>
        <v>Frýdek-Místek</v>
      </c>
      <c r="G300" s="290" t="str">
        <f>'2007'!F165</f>
        <v>02:43,0</v>
      </c>
      <c r="H300" s="151" t="str">
        <f>'2007'!C166</f>
        <v>Nikola</v>
      </c>
      <c r="I300" s="187" t="str">
        <f>'2007'!D166</f>
        <v>Horňáčková</v>
      </c>
      <c r="J300" s="129" t="str">
        <f>'2007'!E166</f>
        <v>Frýdek-Místek</v>
      </c>
      <c r="K300" s="290" t="str">
        <f>'2007'!F166</f>
        <v>02:44,0</v>
      </c>
      <c r="L300" s="151" t="str">
        <f>'2007'!C167</f>
        <v>Anna</v>
      </c>
      <c r="M300" s="187" t="str">
        <f>'2007'!D167</f>
        <v>Šmídová</v>
      </c>
      <c r="N300" s="129" t="str">
        <f>'2007'!E167</f>
        <v>Frýdek-Místek</v>
      </c>
      <c r="O300" s="299" t="str">
        <f>'2007'!F167</f>
        <v>02:46,0</v>
      </c>
    </row>
    <row r="301" spans="1:15">
      <c r="A301" s="1080"/>
      <c r="B301" s="1091"/>
      <c r="C301" s="128" t="s">
        <v>1450</v>
      </c>
      <c r="D301" s="159" t="str">
        <f>'2007'!I165</f>
        <v>Petr</v>
      </c>
      <c r="E301" s="185" t="str">
        <f>'2007'!J165</f>
        <v>Lukeš</v>
      </c>
      <c r="F301" s="130" t="str">
        <f>'2007'!K165</f>
        <v>Frýdek-Místek</v>
      </c>
      <c r="G301" s="291" t="str">
        <f>'2007'!L165</f>
        <v>04:10,0</v>
      </c>
      <c r="H301" s="159" t="str">
        <f>'2007'!I166</f>
        <v>Petr</v>
      </c>
      <c r="I301" s="185" t="str">
        <f>'2007'!J166</f>
        <v>Filipec</v>
      </c>
      <c r="J301" s="130" t="str">
        <f>'2007'!K166</f>
        <v>Frýdek-Místek</v>
      </c>
      <c r="K301" s="291" t="str">
        <f>'2007'!L166</f>
        <v>04:28,0</v>
      </c>
      <c r="L301" s="159" t="str">
        <f>'2007'!I167</f>
        <v>Patrycjusz</v>
      </c>
      <c r="M301" s="185" t="str">
        <f>'2007'!J167</f>
        <v>Polok</v>
      </c>
      <c r="N301" s="130" t="str">
        <f>'2007'!K167</f>
        <v>Istebna</v>
      </c>
      <c r="O301" s="298" t="str">
        <f>'2007'!L167</f>
        <v>04:35,0</v>
      </c>
    </row>
    <row r="302" spans="1:15">
      <c r="A302" s="1080"/>
      <c r="B302" s="1090" t="s">
        <v>1636</v>
      </c>
      <c r="C302" s="127" t="s">
        <v>1449</v>
      </c>
      <c r="D302" s="151" t="str">
        <f>'2007'!C192</f>
        <v>Dita</v>
      </c>
      <c r="E302" s="187" t="str">
        <f>'2007'!D192</f>
        <v>Janíková</v>
      </c>
      <c r="F302" s="129" t="str">
        <f>'2007'!E192</f>
        <v>Frýdek-Místek</v>
      </c>
      <c r="G302" s="290" t="str">
        <f>'2007'!F192</f>
        <v>05:26,0</v>
      </c>
      <c r="H302" s="151" t="str">
        <f>'2007'!C193</f>
        <v>Magdalena</v>
      </c>
      <c r="I302" s="187" t="str">
        <f>'2007'!D193</f>
        <v>Dragon</v>
      </c>
      <c r="J302" s="129" t="str">
        <f>'2007'!E193</f>
        <v>Istebna</v>
      </c>
      <c r="K302" s="290" t="str">
        <f>'2007'!F193</f>
        <v>05:32,0</v>
      </c>
      <c r="L302" s="151" t="str">
        <f>'2007'!C194</f>
        <v>Aleksandra</v>
      </c>
      <c r="M302" s="187" t="str">
        <f>'2007'!D194</f>
        <v>Zawada</v>
      </c>
      <c r="N302" s="129" t="str">
        <f>'2007'!E194</f>
        <v>Istebna</v>
      </c>
      <c r="O302" s="299" t="str">
        <f>'2007'!F194</f>
        <v>05:47,0</v>
      </c>
    </row>
    <row r="303" spans="1:15">
      <c r="A303" s="1080"/>
      <c r="B303" s="1091"/>
      <c r="C303" s="128" t="s">
        <v>1450</v>
      </c>
      <c r="D303" s="159" t="str">
        <f>'2007'!I192</f>
        <v>Jan</v>
      </c>
      <c r="E303" s="185" t="str">
        <f>'2007'!J192</f>
        <v>Zemaník</v>
      </c>
      <c r="F303" s="130" t="str">
        <f>'2007'!K192</f>
        <v>Frýdek-Místek</v>
      </c>
      <c r="G303" s="291" t="str">
        <f>'2007'!L192</f>
        <v>12:22,0</v>
      </c>
      <c r="H303" s="159" t="str">
        <f>'2007'!I193</f>
        <v>Jakub</v>
      </c>
      <c r="I303" s="185" t="str">
        <f>'2007'!J193</f>
        <v>Vacovský</v>
      </c>
      <c r="J303" s="130" t="str">
        <f>'2007'!K193</f>
        <v>Jablunkov</v>
      </c>
      <c r="K303" s="291" t="str">
        <f>'2007'!L193</f>
        <v>12:33,0</v>
      </c>
      <c r="L303" s="159" t="str">
        <f>'2007'!I194</f>
        <v>Filip</v>
      </c>
      <c r="M303" s="185" t="str">
        <f>'2007'!J194</f>
        <v>Šilar</v>
      </c>
      <c r="N303" s="130" t="str">
        <f>'2007'!K194</f>
        <v>Frýdek-Místek</v>
      </c>
      <c r="O303" s="298" t="str">
        <f>'2007'!L194</f>
        <v>13:15,0</v>
      </c>
    </row>
    <row r="304" spans="1:15">
      <c r="A304" s="1080"/>
      <c r="B304" s="1092" t="s">
        <v>781</v>
      </c>
      <c r="C304" s="127" t="s">
        <v>1449</v>
      </c>
      <c r="D304" s="151" t="str">
        <f>'2007'!C217</f>
        <v>Erika</v>
      </c>
      <c r="E304" s="187" t="str">
        <f>'2007'!D217</f>
        <v>Mikulenková</v>
      </c>
      <c r="F304" s="129" t="str">
        <f>'2007'!E217</f>
        <v>Frýdek-Místek</v>
      </c>
      <c r="G304" s="290" t="str">
        <f>'2007'!F217</f>
        <v>16:18,0</v>
      </c>
      <c r="H304" s="151" t="str">
        <f>'2007'!C218</f>
        <v>Lada</v>
      </c>
      <c r="I304" s="187" t="str">
        <f>'2007'!D218</f>
        <v>Medvecová</v>
      </c>
      <c r="J304" s="129" t="str">
        <f>'2007'!E218</f>
        <v>Frýdek-Místek</v>
      </c>
      <c r="K304" s="290" t="str">
        <f>'2007'!F218</f>
        <v>19:29,4</v>
      </c>
      <c r="L304" s="151">
        <f>'2007'!C219</f>
        <v>0</v>
      </c>
      <c r="M304" s="187">
        <f>'2007'!D219</f>
        <v>0</v>
      </c>
      <c r="N304" s="129">
        <f>'2007'!E219</f>
        <v>0</v>
      </c>
      <c r="O304" s="299">
        <f>'2007'!F219</f>
        <v>0</v>
      </c>
    </row>
    <row r="305" spans="1:15">
      <c r="A305" s="1080"/>
      <c r="B305" s="1093"/>
      <c r="C305" s="128" t="s">
        <v>1450</v>
      </c>
      <c r="D305" s="159" t="str">
        <f>'2007'!I217</f>
        <v>Michal</v>
      </c>
      <c r="E305" s="185" t="str">
        <f>'2007'!J217</f>
        <v>Madeja</v>
      </c>
      <c r="F305" s="130" t="str">
        <f>'2007'!K217</f>
        <v>Třinec</v>
      </c>
      <c r="G305" s="291" t="str">
        <f>'2007'!L217</f>
        <v>11:49,0</v>
      </c>
      <c r="H305" s="159" t="str">
        <f>'2007'!I218</f>
        <v>Václav</v>
      </c>
      <c r="I305" s="185" t="str">
        <f>'2007'!J218</f>
        <v>Káňa</v>
      </c>
      <c r="J305" s="130" t="str">
        <f>'2007'!K218</f>
        <v>Frýdek-Místek</v>
      </c>
      <c r="K305" s="291" t="str">
        <f>'2007'!L218</f>
        <v>14:17,7</v>
      </c>
      <c r="L305" s="159">
        <f>'2007'!I219</f>
        <v>0</v>
      </c>
      <c r="M305" s="185">
        <f>'2007'!J219</f>
        <v>0</v>
      </c>
      <c r="N305" s="130">
        <f>'2007'!K219</f>
        <v>0</v>
      </c>
      <c r="O305" s="298">
        <f>'2007'!L219</f>
        <v>0</v>
      </c>
    </row>
    <row r="306" spans="1:15">
      <c r="A306" s="1080"/>
      <c r="B306" s="1094" t="s">
        <v>782</v>
      </c>
      <c r="C306" s="127" t="s">
        <v>1456</v>
      </c>
      <c r="D306" s="151" t="str">
        <f>'2007'!C242</f>
        <v>Hana</v>
      </c>
      <c r="E306" s="187" t="str">
        <f>'2007'!D242</f>
        <v>Haroková</v>
      </c>
      <c r="F306" s="129" t="str">
        <f>'2007'!E242</f>
        <v>Brno</v>
      </c>
      <c r="G306" s="290" t="str">
        <f>'2007'!F242</f>
        <v>13:08,0</v>
      </c>
      <c r="H306" s="151" t="str">
        <f>'2007'!C243</f>
        <v>Renata</v>
      </c>
      <c r="I306" s="187" t="str">
        <f>'2007'!D243</f>
        <v>Szpyrcová</v>
      </c>
      <c r="J306" s="129" t="str">
        <f>'2007'!E243</f>
        <v>Jablunkov</v>
      </c>
      <c r="K306" s="290" t="str">
        <f>'2007'!F243</f>
        <v>14:54,0</v>
      </c>
      <c r="L306" s="151" t="str">
        <f>'2007'!C244</f>
        <v>Natalia</v>
      </c>
      <c r="M306" s="187" t="str">
        <f>'2007'!D244</f>
        <v>Pszczolka</v>
      </c>
      <c r="N306" s="129" t="str">
        <f>'2007'!E244</f>
        <v>Bažanowice</v>
      </c>
      <c r="O306" s="299" t="str">
        <f>'2007'!F244</f>
        <v>14:56,0</v>
      </c>
    </row>
    <row r="307" spans="1:15">
      <c r="A307" s="1080"/>
      <c r="B307" s="1095"/>
      <c r="C307" s="128" t="s">
        <v>1455</v>
      </c>
      <c r="D307" s="159" t="str">
        <f>'2007'!I242</f>
        <v>Petr</v>
      </c>
      <c r="E307" s="185" t="str">
        <f>'2007'!J242</f>
        <v>Mikulenka</v>
      </c>
      <c r="F307" s="204" t="str">
        <f>'2007'!K242</f>
        <v>Frýdek-Místek</v>
      </c>
      <c r="G307" s="291" t="str">
        <f>'2007'!L242</f>
        <v>25:05,9</v>
      </c>
      <c r="H307" s="159" t="str">
        <f>'2007'!I243</f>
        <v>Tomasz</v>
      </c>
      <c r="I307" s="185" t="str">
        <f>'2007'!J243</f>
        <v>Wróbel</v>
      </c>
      <c r="J307" s="130" t="str">
        <f>'2007'!K243</f>
        <v>Cisownica</v>
      </c>
      <c r="K307" s="291" t="str">
        <f>'2007'!L243</f>
        <v>26:37,8</v>
      </c>
      <c r="L307" s="159" t="str">
        <f>'2007'!I244</f>
        <v>Miroslav</v>
      </c>
      <c r="M307" s="185" t="str">
        <f>'2007'!J244</f>
        <v>Lepíček</v>
      </c>
      <c r="N307" s="130" t="str">
        <f>'2007'!K244</f>
        <v>Frýdek-Místek</v>
      </c>
      <c r="O307" s="298" t="str">
        <f>'2007'!L244</f>
        <v>27:17,6</v>
      </c>
    </row>
    <row r="308" spans="1:15">
      <c r="A308" s="1080"/>
      <c r="B308" s="1096" t="s">
        <v>1453</v>
      </c>
      <c r="C308" s="127" t="s">
        <v>1456</v>
      </c>
      <c r="D308" s="151" t="str">
        <f>'2007'!C267</f>
        <v>Ludmila</v>
      </c>
      <c r="E308" s="187" t="str">
        <f>'2007'!D267</f>
        <v>Šokalová</v>
      </c>
      <c r="F308" s="129" t="str">
        <f>'2007'!E267</f>
        <v>Frýdek-Místek</v>
      </c>
      <c r="G308" s="290" t="str">
        <f>'2007'!F267</f>
        <v>16:27,0</v>
      </c>
      <c r="H308" s="151">
        <f>'2007'!C268</f>
        <v>0</v>
      </c>
      <c r="I308" s="187">
        <f>'2007'!D268</f>
        <v>0</v>
      </c>
      <c r="J308" s="129">
        <f>'2007'!E268</f>
        <v>0</v>
      </c>
      <c r="K308" s="290">
        <f>'2007'!F268</f>
        <v>0</v>
      </c>
      <c r="L308" s="151">
        <f>'2007'!C269</f>
        <v>0</v>
      </c>
      <c r="M308" s="187">
        <f>'2007'!D269</f>
        <v>0</v>
      </c>
      <c r="N308" s="129">
        <f>'2007'!E269</f>
        <v>0</v>
      </c>
      <c r="O308" s="299">
        <f>'2007'!F269</f>
        <v>0</v>
      </c>
    </row>
    <row r="309" spans="1:15">
      <c r="A309" s="1080"/>
      <c r="B309" s="1097"/>
      <c r="C309" s="128" t="s">
        <v>1455</v>
      </c>
      <c r="D309" s="159" t="str">
        <f>'2007'!I267</f>
        <v>Rostislav</v>
      </c>
      <c r="E309" s="185" t="str">
        <f>'2007'!J267</f>
        <v>Kolich</v>
      </c>
      <c r="F309" s="130" t="str">
        <f>'2007'!K267</f>
        <v>Třinec</v>
      </c>
      <c r="G309" s="291" t="str">
        <f>'2007'!L267</f>
        <v>26:55,0</v>
      </c>
      <c r="H309" s="159" t="str">
        <f>'2007'!I268</f>
        <v>Ladislav</v>
      </c>
      <c r="I309" s="185" t="str">
        <f>'2007'!J268</f>
        <v>Sventek</v>
      </c>
      <c r="J309" s="130" t="str">
        <f>'2007'!K268</f>
        <v>Čadca</v>
      </c>
      <c r="K309" s="291" t="str">
        <f>'2007'!L268</f>
        <v>27:35,0</v>
      </c>
      <c r="L309" s="159" t="str">
        <f>'2007'!I269</f>
        <v>Daniel</v>
      </c>
      <c r="M309" s="185" t="str">
        <f>'2007'!J269</f>
        <v>Šindelek</v>
      </c>
      <c r="N309" s="130" t="str">
        <f>'2007'!K269</f>
        <v>Frýdek-Místek</v>
      </c>
      <c r="O309" s="298" t="str">
        <f>'2007'!L269</f>
        <v>28:42,5</v>
      </c>
    </row>
    <row r="310" spans="1:15">
      <c r="A310" s="1080"/>
      <c r="B310" s="1098" t="s">
        <v>775</v>
      </c>
      <c r="C310" s="127" t="s">
        <v>1456</v>
      </c>
      <c r="D310" s="151"/>
      <c r="E310" s="187"/>
      <c r="F310" s="129"/>
      <c r="G310" s="290"/>
      <c r="H310" s="151"/>
      <c r="I310" s="187"/>
      <c r="J310" s="129"/>
      <c r="K310" s="290"/>
      <c r="L310" s="151"/>
      <c r="M310" s="187"/>
      <c r="N310" s="129"/>
      <c r="O310" s="299"/>
    </row>
    <row r="311" spans="1:15">
      <c r="A311" s="1080"/>
      <c r="B311" s="1099"/>
      <c r="C311" s="128" t="s">
        <v>1455</v>
      </c>
      <c r="D311" s="159" t="str">
        <f>'2007'!I292</f>
        <v>Karel</v>
      </c>
      <c r="E311" s="185" t="str">
        <f>'2007'!J292</f>
        <v>Kravčík</v>
      </c>
      <c r="F311" s="130" t="str">
        <f>'2007'!K292</f>
        <v>Karviná</v>
      </c>
      <c r="G311" s="291" t="str">
        <f>'2007'!L292</f>
        <v>28:47,7</v>
      </c>
      <c r="H311" s="159" t="str">
        <f>'2007'!I293</f>
        <v>Miroslav</v>
      </c>
      <c r="I311" s="185" t="str">
        <f>'2007'!J293</f>
        <v>Kravčík</v>
      </c>
      <c r="J311" s="130" t="str">
        <f>'2007'!K293</f>
        <v>Karviná</v>
      </c>
      <c r="K311" s="291" t="str">
        <f>'2007'!L293</f>
        <v>29:30,3</v>
      </c>
      <c r="L311" s="159" t="str">
        <f>'2007'!I294</f>
        <v>Zdeněk</v>
      </c>
      <c r="M311" s="185" t="str">
        <f>'2007'!J294</f>
        <v>Kacíř</v>
      </c>
      <c r="N311" s="130" t="str">
        <f>'2007'!K294</f>
        <v>Český Těšín</v>
      </c>
      <c r="O311" s="298" t="str">
        <f>'2007'!L294</f>
        <v>31:00,5</v>
      </c>
    </row>
    <row r="312" spans="1:15">
      <c r="A312" s="1080"/>
      <c r="B312" s="1100" t="s">
        <v>1454</v>
      </c>
      <c r="C312" s="127" t="s">
        <v>1456</v>
      </c>
      <c r="D312" s="151"/>
      <c r="E312" s="187"/>
      <c r="F312" s="129"/>
      <c r="G312" s="290"/>
      <c r="H312" s="151"/>
      <c r="I312" s="187"/>
      <c r="J312" s="129"/>
      <c r="K312" s="290"/>
      <c r="L312" s="151"/>
      <c r="M312" s="187"/>
      <c r="N312" s="129"/>
      <c r="O312" s="299"/>
    </row>
    <row r="313" spans="1:15">
      <c r="A313" s="1080"/>
      <c r="B313" s="1101"/>
      <c r="C313" s="383" t="s">
        <v>1455</v>
      </c>
      <c r="D313" s="158" t="str">
        <f>'2007'!C292</f>
        <v>František</v>
      </c>
      <c r="E313" s="157" t="str">
        <f>'2007'!D292</f>
        <v>Holec</v>
      </c>
      <c r="F313" s="147" t="str">
        <f>'2007'!E292</f>
        <v>Frýdek-Místek</v>
      </c>
      <c r="G313" s="289" t="str">
        <f>'2007'!F292</f>
        <v>33:21,9</v>
      </c>
      <c r="H313" s="158" t="str">
        <f>'2007'!C293</f>
        <v>Ervin</v>
      </c>
      <c r="I313" s="157" t="str">
        <f>'2007'!D293</f>
        <v>Podžorny</v>
      </c>
      <c r="J313" s="147" t="str">
        <f>'2007'!E293</f>
        <v>Český Těšín</v>
      </c>
      <c r="K313" s="289" t="str">
        <f>'2007'!F293</f>
        <v>35:50,6</v>
      </c>
      <c r="L313" s="158" t="str">
        <f>'2007'!C294</f>
        <v>Peter</v>
      </c>
      <c r="M313" s="157" t="str">
        <f>'2007'!D294</f>
        <v>Balko</v>
      </c>
      <c r="N313" s="147" t="str">
        <f>'2007'!E294</f>
        <v>Frýdek-Místek</v>
      </c>
      <c r="O313" s="294" t="str">
        <f>'2007'!F294</f>
        <v>35:55,0</v>
      </c>
    </row>
    <row r="314" spans="1:15" ht="9.75" customHeight="1">
      <c r="A314" s="1080"/>
      <c r="B314" s="1102" t="s">
        <v>2820</v>
      </c>
      <c r="C314" s="127" t="s">
        <v>1456</v>
      </c>
      <c r="D314" s="151"/>
      <c r="E314" s="187"/>
      <c r="F314" s="129"/>
      <c r="G314" s="290"/>
      <c r="H314" s="151"/>
      <c r="I314" s="187"/>
      <c r="J314" s="129"/>
      <c r="K314" s="290"/>
      <c r="L314" s="151"/>
      <c r="M314" s="187"/>
      <c r="N314" s="129"/>
      <c r="O314" s="299"/>
    </row>
    <row r="315" spans="1:15" ht="12.75" thickBot="1">
      <c r="A315" s="1080"/>
      <c r="B315" s="1103"/>
      <c r="C315" s="383" t="s">
        <v>1455</v>
      </c>
      <c r="D315" s="158" t="str">
        <f>'2007'!C318</f>
        <v>Jaroslav</v>
      </c>
      <c r="E315" s="157" t="str">
        <f>'2007'!D318</f>
        <v>Gaman</v>
      </c>
      <c r="F315" s="147" t="str">
        <f>'2007'!E318</f>
        <v>Havířov</v>
      </c>
      <c r="G315" s="289" t="str">
        <f>'2007'!F318</f>
        <v>41:03,5</v>
      </c>
      <c r="H315" s="158" t="str">
        <f>'2007'!C319</f>
        <v>Jaromír</v>
      </c>
      <c r="I315" s="157" t="str">
        <f>'2007'!D319</f>
        <v>Volný</v>
      </c>
      <c r="J315" s="147" t="str">
        <f>'2007'!E319</f>
        <v>Ostrava</v>
      </c>
      <c r="K315" s="289" t="str">
        <f>'2007'!F319</f>
        <v>43:40,1</v>
      </c>
      <c r="L315" s="158" t="str">
        <f>'2007'!C320</f>
        <v>Miloslav</v>
      </c>
      <c r="M315" s="157" t="str">
        <f>'2007'!D320</f>
        <v>Šuster</v>
      </c>
      <c r="N315" s="147" t="str">
        <f>'2007'!E320</f>
        <v>Záblatí</v>
      </c>
      <c r="O315" s="294" t="str">
        <f>'2007'!F320</f>
        <v>47:04,8</v>
      </c>
    </row>
    <row r="316" spans="1:15" hidden="1">
      <c r="A316" s="1080"/>
      <c r="B316" s="1104" t="s">
        <v>2562</v>
      </c>
      <c r="C316" s="127" t="s">
        <v>1456</v>
      </c>
      <c r="D316" s="151"/>
      <c r="E316" s="187"/>
      <c r="F316" s="129"/>
      <c r="G316" s="290"/>
      <c r="H316" s="151"/>
      <c r="I316" s="187"/>
      <c r="J316" s="129"/>
      <c r="K316" s="290"/>
      <c r="L316" s="151"/>
      <c r="M316" s="187"/>
      <c r="N316" s="129"/>
      <c r="O316" s="299"/>
    </row>
    <row r="317" spans="1:15" hidden="1">
      <c r="A317" s="1080"/>
      <c r="B317" s="1146"/>
      <c r="C317" s="128" t="s">
        <v>1455</v>
      </c>
      <c r="D317" s="159"/>
      <c r="E317" s="185"/>
      <c r="F317" s="130"/>
      <c r="G317" s="291"/>
      <c r="H317" s="159"/>
      <c r="I317" s="185"/>
      <c r="J317" s="130"/>
      <c r="K317" s="291"/>
      <c r="L317" s="159"/>
      <c r="M317" s="185"/>
      <c r="N317" s="130"/>
      <c r="O317" s="298"/>
    </row>
    <row r="318" spans="1:15" hidden="1">
      <c r="A318" s="1080"/>
      <c r="B318" s="1147" t="s">
        <v>556</v>
      </c>
      <c r="C318" s="384" t="s">
        <v>1456</v>
      </c>
      <c r="D318" s="385"/>
      <c r="E318" s="386"/>
      <c r="F318" s="387"/>
      <c r="G318" s="388"/>
      <c r="H318" s="385"/>
      <c r="I318" s="386"/>
      <c r="J318" s="387"/>
      <c r="K318" s="388"/>
      <c r="L318" s="385"/>
      <c r="M318" s="386"/>
      <c r="N318" s="387"/>
      <c r="O318" s="389"/>
    </row>
    <row r="319" spans="1:15" ht="12.75" hidden="1" thickBot="1">
      <c r="A319" s="1081"/>
      <c r="B319" s="1107"/>
      <c r="C319" s="138" t="s">
        <v>1455</v>
      </c>
      <c r="D319" s="161">
        <f>'2007'!C357</f>
        <v>0</v>
      </c>
      <c r="E319" s="186">
        <f>'2007'!D357</f>
        <v>0</v>
      </c>
      <c r="F319" s="139">
        <f>'2007'!E357</f>
        <v>0</v>
      </c>
      <c r="G319" s="292">
        <f>'2007'!F357</f>
        <v>0</v>
      </c>
      <c r="H319" s="161"/>
      <c r="I319" s="186"/>
      <c r="J319" s="139"/>
      <c r="K319" s="292"/>
      <c r="L319" s="161"/>
      <c r="M319" s="186"/>
      <c r="N319" s="139"/>
      <c r="O319" s="300"/>
    </row>
    <row r="320" spans="1:15">
      <c r="A320" s="1079">
        <v>2008</v>
      </c>
      <c r="B320" s="1082" t="s">
        <v>909</v>
      </c>
      <c r="C320" s="131" t="s">
        <v>1449</v>
      </c>
      <c r="D320" s="155" t="str">
        <f>'2008'!C14</f>
        <v>Lenka</v>
      </c>
      <c r="E320" s="154" t="str">
        <f>'2008'!D14</f>
        <v>Konderlová</v>
      </c>
      <c r="F320" s="132" t="str">
        <f>'2008'!E14</f>
        <v>Nýdek</v>
      </c>
      <c r="G320" s="288" t="str">
        <f>'2008'!F14</f>
        <v>00:28,0</v>
      </c>
      <c r="H320" s="155" t="str">
        <f>'2008'!C15</f>
        <v>Karolína</v>
      </c>
      <c r="I320" s="154" t="str">
        <f>'2008'!D15</f>
        <v>Heczková</v>
      </c>
      <c r="J320" s="132" t="str">
        <f>'2008'!E15</f>
        <v>Hrádek</v>
      </c>
      <c r="K320" s="288" t="str">
        <f>'2008'!F15</f>
        <v>00:30,0</v>
      </c>
      <c r="L320" s="155" t="str">
        <f>'2008'!C16</f>
        <v>Veronika</v>
      </c>
      <c r="M320" s="154" t="str">
        <f>'2008'!D16</f>
        <v>Nytrová</v>
      </c>
      <c r="N320" s="132" t="str">
        <f>'2008'!E16</f>
        <v>Hrádek</v>
      </c>
      <c r="O320" s="293" t="str">
        <f>'2008'!F16</f>
        <v>00:33,0</v>
      </c>
    </row>
    <row r="321" spans="1:15">
      <c r="A321" s="1080"/>
      <c r="B321" s="1083"/>
      <c r="C321" s="128" t="s">
        <v>1450</v>
      </c>
      <c r="D321" s="159" t="str">
        <f>'2008'!I14</f>
        <v>Tobiáš</v>
      </c>
      <c r="E321" s="185" t="str">
        <f>'2008'!J14</f>
        <v>Branc</v>
      </c>
      <c r="F321" s="130" t="str">
        <f>'2008'!K14</f>
        <v>Hrádek</v>
      </c>
      <c r="G321" s="291" t="str">
        <f>'2008'!L14</f>
        <v>00:28,0</v>
      </c>
      <c r="H321" s="159" t="str">
        <f>'2008'!I15</f>
        <v>Michal</v>
      </c>
      <c r="I321" s="185" t="str">
        <f>'2008'!J15</f>
        <v>Safak</v>
      </c>
      <c r="J321" s="130" t="str">
        <f>'2008'!K15</f>
        <v>Hrádek</v>
      </c>
      <c r="K321" s="291" t="str">
        <f>'2008'!L15</f>
        <v>00:28,8</v>
      </c>
      <c r="L321" s="159" t="str">
        <f>'2008'!I16</f>
        <v>Přemysl</v>
      </c>
      <c r="M321" s="185" t="str">
        <f>'2008'!J16</f>
        <v>Kopecký</v>
      </c>
      <c r="N321" s="130" t="str">
        <f>'2008'!K16</f>
        <v>Hrádek</v>
      </c>
      <c r="O321" s="298" t="str">
        <f>'2008'!L16</f>
        <v>00:31,2</v>
      </c>
    </row>
    <row r="322" spans="1:15">
      <c r="A322" s="1080"/>
      <c r="B322" s="1084" t="s">
        <v>1452</v>
      </c>
      <c r="C322" s="127" t="s">
        <v>1449</v>
      </c>
      <c r="D322" s="151" t="str">
        <f>'2008'!C39</f>
        <v>Karolína</v>
      </c>
      <c r="E322" s="187" t="str">
        <f>'2008'!D39</f>
        <v>Hustá</v>
      </c>
      <c r="F322" s="129" t="str">
        <f>'2008'!E39</f>
        <v>Frýdek-Místek</v>
      </c>
      <c r="G322" s="290" t="str">
        <f>'2008'!F39</f>
        <v>01:29,0</v>
      </c>
      <c r="H322" s="151" t="str">
        <f>'2008'!C40</f>
        <v>Klára</v>
      </c>
      <c r="I322" s="187" t="str">
        <f>'2008'!D40</f>
        <v>Teofilová</v>
      </c>
      <c r="J322" s="129" t="str">
        <f>'2008'!E40</f>
        <v>Bystřice</v>
      </c>
      <c r="K322" s="290" t="str">
        <f>'2008'!F40</f>
        <v>01:43,0</v>
      </c>
      <c r="L322" s="151" t="str">
        <f>'2008'!C41</f>
        <v>Dominika</v>
      </c>
      <c r="M322" s="187" t="str">
        <f>'2008'!D41</f>
        <v>Gocieková</v>
      </c>
      <c r="N322" s="129" t="str">
        <f>'2008'!E41</f>
        <v>Košařiska</v>
      </c>
      <c r="O322" s="299" t="str">
        <f>'2008'!F41</f>
        <v>01:44,0</v>
      </c>
    </row>
    <row r="323" spans="1:15">
      <c r="A323" s="1080"/>
      <c r="B323" s="1085"/>
      <c r="C323" s="128" t="s">
        <v>1450</v>
      </c>
      <c r="D323" s="159" t="str">
        <f>'2008'!I39</f>
        <v>Ondřej</v>
      </c>
      <c r="E323" s="185" t="str">
        <f>'2008'!J39</f>
        <v>Szotkowski</v>
      </c>
      <c r="F323" s="130" t="str">
        <f>'2008'!K39</f>
        <v>Mosty u Jabl.</v>
      </c>
      <c r="G323" s="291" t="str">
        <f>'2008'!L39</f>
        <v>01:28,0</v>
      </c>
      <c r="H323" s="159" t="str">
        <f>'2008'!I40</f>
        <v>Filip</v>
      </c>
      <c r="I323" s="185" t="str">
        <f>'2008'!J40</f>
        <v>Szotkowski</v>
      </c>
      <c r="J323" s="130" t="str">
        <f>'2008'!K40</f>
        <v>Třinec</v>
      </c>
      <c r="K323" s="291" t="str">
        <f>'2008'!L40</f>
        <v>01:30,0</v>
      </c>
      <c r="L323" s="159" t="str">
        <f>'2008'!I41</f>
        <v>Jan</v>
      </c>
      <c r="M323" s="185" t="str">
        <f>'2008'!J41</f>
        <v>Vácha</v>
      </c>
      <c r="N323" s="130" t="str">
        <f>'2008'!K41</f>
        <v>Havířov</v>
      </c>
      <c r="O323" s="298" t="str">
        <f>'2008'!L41</f>
        <v>01:32,0</v>
      </c>
    </row>
    <row r="324" spans="1:15">
      <c r="A324" s="1080"/>
      <c r="B324" s="1086" t="s">
        <v>778</v>
      </c>
      <c r="C324" s="127" t="s">
        <v>1449</v>
      </c>
      <c r="D324" s="151" t="str">
        <f>'2008'!C76</f>
        <v>Emily</v>
      </c>
      <c r="E324" s="187" t="str">
        <f>'2008'!D76</f>
        <v>Gerulová</v>
      </c>
      <c r="F324" s="129" t="str">
        <f>'2008'!E76</f>
        <v>Orlová</v>
      </c>
      <c r="G324" s="290" t="str">
        <f>'2008'!F76</f>
        <v>01:17,0</v>
      </c>
      <c r="H324" s="151" t="str">
        <f>'2008'!C77</f>
        <v>Gabriela</v>
      </c>
      <c r="I324" s="187" t="str">
        <f>'2008'!D77</f>
        <v>Szotkowská</v>
      </c>
      <c r="J324" s="129" t="str">
        <f>'2008'!E77</f>
        <v>Jablunkov</v>
      </c>
      <c r="K324" s="290" t="str">
        <f>'2008'!F77</f>
        <v>01:18,0</v>
      </c>
      <c r="L324" s="151" t="str">
        <f>'2008'!C78</f>
        <v>Helena</v>
      </c>
      <c r="M324" s="187" t="str">
        <f>'2008'!D78</f>
        <v>Benčová</v>
      </c>
      <c r="N324" s="129" t="str">
        <f>'2008'!E78</f>
        <v>Frýdek-Místek</v>
      </c>
      <c r="O324" s="299" t="str">
        <f>'2008'!F78</f>
        <v>01:18,7</v>
      </c>
    </row>
    <row r="325" spans="1:15">
      <c r="A325" s="1080"/>
      <c r="B325" s="1087"/>
      <c r="C325" s="128" t="s">
        <v>1450</v>
      </c>
      <c r="D325" s="159" t="str">
        <f>'2008'!I76</f>
        <v>Maciej</v>
      </c>
      <c r="E325" s="185" t="str">
        <f>'2008'!J76</f>
        <v>Legierski</v>
      </c>
      <c r="F325" s="130" t="str">
        <f>'2008'!K76</f>
        <v>Jaworzynka</v>
      </c>
      <c r="G325" s="291" t="str">
        <f>'2008'!L76</f>
        <v>02:32,0</v>
      </c>
      <c r="H325" s="159" t="str">
        <f>'2008'!I77</f>
        <v>Luboš</v>
      </c>
      <c r="I325" s="185" t="str">
        <f>'2008'!J77</f>
        <v>Konderla</v>
      </c>
      <c r="J325" s="130" t="str">
        <f>'2008'!K77</f>
        <v>Nýdek</v>
      </c>
      <c r="K325" s="291" t="str">
        <f>'2008'!L77</f>
        <v>02:32,5</v>
      </c>
      <c r="L325" s="159" t="str">
        <f>'2008'!I78</f>
        <v>Marek</v>
      </c>
      <c r="M325" s="185" t="str">
        <f>'2008'!J78</f>
        <v>Chrascina</v>
      </c>
      <c r="N325" s="130" t="str">
        <f>'2008'!K78</f>
        <v>Jablunkov</v>
      </c>
      <c r="O325" s="298" t="str">
        <f>'2008'!L78</f>
        <v>02:33,8</v>
      </c>
    </row>
    <row r="326" spans="1:15">
      <c r="A326" s="1080"/>
      <c r="B326" s="1088" t="s">
        <v>779</v>
      </c>
      <c r="C326" s="127" t="s">
        <v>1449</v>
      </c>
      <c r="D326" s="151" t="str">
        <f>'2008'!C121</f>
        <v>Hana</v>
      </c>
      <c r="E326" s="187" t="str">
        <f>'2008'!D121</f>
        <v>Walaská</v>
      </c>
      <c r="F326" s="129" t="str">
        <f>'2008'!E121</f>
        <v>Třinec</v>
      </c>
      <c r="G326" s="290" t="str">
        <f>'2008'!F121</f>
        <v>02:22,0</v>
      </c>
      <c r="H326" s="151" t="str">
        <f>'2008'!C122</f>
        <v>Karolína</v>
      </c>
      <c r="I326" s="187" t="str">
        <f>'2008'!D122</f>
        <v>Mrázková</v>
      </c>
      <c r="J326" s="129" t="str">
        <f>'2008'!E122</f>
        <v>Jablunkov</v>
      </c>
      <c r="K326" s="290" t="str">
        <f>'2008'!F122</f>
        <v>02:26,0</v>
      </c>
      <c r="L326" s="151" t="str">
        <f>'2008'!C123</f>
        <v>Veronika</v>
      </c>
      <c r="M326" s="187" t="str">
        <f>'2008'!D123</f>
        <v>Siebeltová</v>
      </c>
      <c r="N326" s="129" t="str">
        <f>'2008'!E123</f>
        <v>Frýdek-Místek</v>
      </c>
      <c r="O326" s="299" t="str">
        <f>'2008'!F123</f>
        <v>02:35,0</v>
      </c>
    </row>
    <row r="327" spans="1:15">
      <c r="A327" s="1080"/>
      <c r="B327" s="1089"/>
      <c r="C327" s="128" t="s">
        <v>1450</v>
      </c>
      <c r="D327" s="159" t="str">
        <f>'2008'!I121</f>
        <v>Martin</v>
      </c>
      <c r="E327" s="185" t="str">
        <f>'2008'!J121</f>
        <v>Perutka</v>
      </c>
      <c r="F327" s="130" t="str">
        <f>'2008'!K121</f>
        <v>Bohumín</v>
      </c>
      <c r="G327" s="291" t="str">
        <f>'2008'!L121</f>
        <v>02:33,0</v>
      </c>
      <c r="H327" s="159" t="str">
        <f>'2008'!I122</f>
        <v>Jakub</v>
      </c>
      <c r="I327" s="185" t="str">
        <f>'2008'!J122</f>
        <v>Zemaník</v>
      </c>
      <c r="J327" s="130" t="str">
        <f>'2008'!K122</f>
        <v>Frýdek-Místek</v>
      </c>
      <c r="K327" s="291" t="str">
        <f>'2008'!L122</f>
        <v>02:38,0</v>
      </c>
      <c r="L327" s="159" t="str">
        <f>'2008'!I123</f>
        <v>Andrzej</v>
      </c>
      <c r="M327" s="185" t="str">
        <f>'2008'!J123</f>
        <v>Zawada</v>
      </c>
      <c r="N327" s="130" t="str">
        <f>'2008'!K123</f>
        <v>Istebna</v>
      </c>
      <c r="O327" s="298" t="str">
        <f>'2008'!L123</f>
        <v>02:41,0</v>
      </c>
    </row>
    <row r="328" spans="1:15">
      <c r="A328" s="1080"/>
      <c r="B328" s="1090" t="s">
        <v>780</v>
      </c>
      <c r="C328" s="127" t="s">
        <v>1449</v>
      </c>
      <c r="D328" s="151" t="str">
        <f>'2008'!C165</f>
        <v>Nikola</v>
      </c>
      <c r="E328" s="187" t="str">
        <f>'2008'!D165</f>
        <v>Horňáčková</v>
      </c>
      <c r="F328" s="129" t="str">
        <f>'2008'!E165</f>
        <v>Frýdek-Místek</v>
      </c>
      <c r="G328" s="290" t="str">
        <f>'2008'!F165</f>
        <v>02:44,0</v>
      </c>
      <c r="H328" s="151" t="str">
        <f>'2008'!C166</f>
        <v>Lucie</v>
      </c>
      <c r="I328" s="187" t="str">
        <f>'2008'!D166</f>
        <v>Slováková</v>
      </c>
      <c r="J328" s="129" t="str">
        <f>'2008'!E166</f>
        <v>Frýdek-Místek</v>
      </c>
      <c r="K328" s="290" t="str">
        <f>'2008'!F166</f>
        <v>02:44,6</v>
      </c>
      <c r="L328" s="151" t="str">
        <f>'2008'!C167</f>
        <v>Anna</v>
      </c>
      <c r="M328" s="187" t="str">
        <f>'2008'!D167</f>
        <v>Šmídová</v>
      </c>
      <c r="N328" s="129" t="str">
        <f>'2008'!E167</f>
        <v>Frýdek-Místek</v>
      </c>
      <c r="O328" s="299" t="str">
        <f>'2008'!F167</f>
        <v>02:45,0</v>
      </c>
    </row>
    <row r="329" spans="1:15">
      <c r="A329" s="1080"/>
      <c r="B329" s="1091"/>
      <c r="C329" s="128" t="s">
        <v>1450</v>
      </c>
      <c r="D329" s="159" t="str">
        <f>'2008'!I165</f>
        <v>Tomáš</v>
      </c>
      <c r="E329" s="185" t="str">
        <f>'2008'!J165</f>
        <v>Filipec</v>
      </c>
      <c r="F329" s="130" t="str">
        <f>'2008'!K165</f>
        <v>Frýdek-Místek</v>
      </c>
      <c r="G329" s="291" t="str">
        <f>'2008'!L165</f>
        <v>04:28,0</v>
      </c>
      <c r="H329" s="159" t="str">
        <f>'2008'!I166</f>
        <v>Aleš</v>
      </c>
      <c r="I329" s="185" t="str">
        <f>'2008'!J166</f>
        <v>Rovenský</v>
      </c>
      <c r="J329" s="130" t="str">
        <f>'2008'!K166</f>
        <v>Frýdek-Místek</v>
      </c>
      <c r="K329" s="291" t="str">
        <f>'2008'!L166</f>
        <v>04:36,0</v>
      </c>
      <c r="L329" s="159" t="str">
        <f>'2008'!I167</f>
        <v>Patrycjusz</v>
      </c>
      <c r="M329" s="185" t="str">
        <f>'2008'!J167</f>
        <v>Polok</v>
      </c>
      <c r="N329" s="130" t="str">
        <f>'2008'!K167</f>
        <v>Istebna</v>
      </c>
      <c r="O329" s="298" t="str">
        <f>'2008'!L167</f>
        <v>04:40,0</v>
      </c>
    </row>
    <row r="330" spans="1:15">
      <c r="A330" s="1080"/>
      <c r="B330" s="1090" t="s">
        <v>1636</v>
      </c>
      <c r="C330" s="127" t="s">
        <v>1449</v>
      </c>
      <c r="D330" s="151" t="str">
        <f>'2008'!C192</f>
        <v>Roxana</v>
      </c>
      <c r="E330" s="187" t="str">
        <f>'2008'!D192</f>
        <v>Balcarková</v>
      </c>
      <c r="F330" s="129" t="str">
        <f>'2008'!E192</f>
        <v>Orlová</v>
      </c>
      <c r="G330" s="290" t="str">
        <f>'2008'!F192</f>
        <v>05:15,0</v>
      </c>
      <c r="H330" s="151" t="str">
        <f>'2008'!C193</f>
        <v>Renáta</v>
      </c>
      <c r="I330" s="187" t="str">
        <f>'2008'!D193</f>
        <v>Benediková</v>
      </c>
      <c r="J330" s="129" t="str">
        <f>'2008'!E193</f>
        <v>Jablunkov</v>
      </c>
      <c r="K330" s="290" t="str">
        <f>'2008'!F193</f>
        <v>05:19,0</v>
      </c>
      <c r="L330" s="151" t="str">
        <f>'2008'!C194</f>
        <v>Alice</v>
      </c>
      <c r="M330" s="187" t="str">
        <f>'2008'!D194</f>
        <v>Pišová</v>
      </c>
      <c r="N330" s="129" t="str">
        <f>'2008'!E194</f>
        <v>Frýdek-Místek</v>
      </c>
      <c r="O330" s="299" t="str">
        <f>'2008'!F194</f>
        <v>05:25,0</v>
      </c>
    </row>
    <row r="331" spans="1:15">
      <c r="A331" s="1080"/>
      <c r="B331" s="1091"/>
      <c r="C331" s="128" t="s">
        <v>1450</v>
      </c>
      <c r="D331" s="159" t="str">
        <f>'2008'!I192</f>
        <v>Jakub</v>
      </c>
      <c r="E331" s="185" t="str">
        <f>'2008'!J192</f>
        <v>Vacovský</v>
      </c>
      <c r="F331" s="130" t="str">
        <f>'2008'!K192</f>
        <v>Jablunkov</v>
      </c>
      <c r="G331" s="291" t="str">
        <f>'2008'!L192</f>
        <v>11:56,0</v>
      </c>
      <c r="H331" s="159" t="str">
        <f>'2008'!I193</f>
        <v>Tomáš</v>
      </c>
      <c r="I331" s="185" t="str">
        <f>'2008'!J193</f>
        <v>Kaczmarzyk</v>
      </c>
      <c r="J331" s="130" t="str">
        <f>'2008'!K193</f>
        <v>Istebna</v>
      </c>
      <c r="K331" s="291" t="str">
        <f>'2008'!L193</f>
        <v>12:24,0</v>
      </c>
      <c r="L331" s="159" t="str">
        <f>'2008'!I194</f>
        <v>Adam</v>
      </c>
      <c r="M331" s="185" t="str">
        <f>'2008'!J194</f>
        <v>Klus</v>
      </c>
      <c r="N331" s="130" t="str">
        <f>'2008'!K194</f>
        <v>Jablunkov</v>
      </c>
      <c r="O331" s="298" t="str">
        <f>'2008'!L194</f>
        <v>12:44,0</v>
      </c>
    </row>
    <row r="332" spans="1:15">
      <c r="A332" s="1080"/>
      <c r="B332" s="1092" t="s">
        <v>781</v>
      </c>
      <c r="C332" s="127" t="s">
        <v>1449</v>
      </c>
      <c r="D332" s="151" t="str">
        <f>'2008'!C217</f>
        <v>Tereza</v>
      </c>
      <c r="E332" s="187" t="str">
        <f>'2008'!D217</f>
        <v>Ciencialová</v>
      </c>
      <c r="F332" s="129" t="str">
        <f>'2008'!E217</f>
        <v>Třinec</v>
      </c>
      <c r="G332" s="290" t="str">
        <f>'2008'!F217</f>
        <v>14:36,0</v>
      </c>
      <c r="H332" s="151" t="str">
        <f>'2008'!C218</f>
        <v>Gabriela</v>
      </c>
      <c r="I332" s="187" t="str">
        <f>'2008'!D218</f>
        <v>Szotkowská</v>
      </c>
      <c r="J332" s="129" t="str">
        <f>'2008'!E218</f>
        <v>Mosty u Jabl.</v>
      </c>
      <c r="K332" s="290" t="str">
        <f>'2008'!F218</f>
        <v>15:38,0</v>
      </c>
      <c r="L332" s="151" t="str">
        <f>'2008'!C219</f>
        <v>Petra</v>
      </c>
      <c r="M332" s="187" t="str">
        <f>'2008'!D219</f>
        <v>Čaganová</v>
      </c>
      <c r="N332" s="129" t="str">
        <f>'2008'!E219</f>
        <v>Frýdek-Místek</v>
      </c>
      <c r="O332" s="299" t="str">
        <f>'2008'!F219</f>
        <v>16:15,0</v>
      </c>
    </row>
    <row r="333" spans="1:15">
      <c r="A333" s="1080"/>
      <c r="B333" s="1093"/>
      <c r="C333" s="128" t="s">
        <v>1450</v>
      </c>
      <c r="D333" s="159" t="str">
        <f>'2008'!I217</f>
        <v>Roman</v>
      </c>
      <c r="E333" s="185" t="str">
        <f>'2008'!J217</f>
        <v>Říha</v>
      </c>
      <c r="F333" s="130" t="str">
        <f>'2008'!K217</f>
        <v>Frýdek-Místek</v>
      </c>
      <c r="G333" s="291" t="str">
        <f>'2008'!L217</f>
        <v>12:13,0</v>
      </c>
      <c r="H333" s="159" t="str">
        <f>'2008'!I218</f>
        <v>Václav</v>
      </c>
      <c r="I333" s="185" t="str">
        <f>'2008'!J218</f>
        <v>Kaňa</v>
      </c>
      <c r="J333" s="130" t="str">
        <f>'2008'!K218</f>
        <v>Frýdek-Místek</v>
      </c>
      <c r="K333" s="291" t="str">
        <f>'2008'!L218</f>
        <v>13:27,0</v>
      </c>
      <c r="L333" s="159" t="str">
        <f>'2008'!I219</f>
        <v>Jan</v>
      </c>
      <c r="M333" s="185" t="str">
        <f>'2008'!J219</f>
        <v>Bajer</v>
      </c>
      <c r="N333" s="130" t="str">
        <f>'2008'!K219</f>
        <v>Frýdek-Místek</v>
      </c>
      <c r="O333" s="298" t="str">
        <f>'2008'!L219</f>
        <v>14:11,0</v>
      </c>
    </row>
    <row r="334" spans="1:15">
      <c r="A334" s="1080"/>
      <c r="B334" s="1094" t="s">
        <v>782</v>
      </c>
      <c r="C334" s="127" t="s">
        <v>1456</v>
      </c>
      <c r="D334" s="151" t="str">
        <f>'2008'!C242</f>
        <v>Hana</v>
      </c>
      <c r="E334" s="187" t="str">
        <f>'2008'!D242</f>
        <v>Haroková</v>
      </c>
      <c r="F334" s="129" t="str">
        <f>'2008'!E242</f>
        <v>Havířov</v>
      </c>
      <c r="G334" s="290" t="str">
        <f>'2008'!F242</f>
        <v>13:43,0</v>
      </c>
      <c r="H334" s="151" t="str">
        <f>'2008'!C243</f>
        <v>Natalia</v>
      </c>
      <c r="I334" s="187" t="str">
        <f>'2008'!D243</f>
        <v>Pszczolka</v>
      </c>
      <c r="J334" s="129" t="str">
        <f>'2008'!E243</f>
        <v>Bažanowice</v>
      </c>
      <c r="K334" s="290" t="str">
        <f>'2008'!F243</f>
        <v>14:24,0</v>
      </c>
      <c r="L334" s="151" t="str">
        <f>'2008'!C244</f>
        <v>Renata</v>
      </c>
      <c r="M334" s="187" t="str">
        <f>'2008'!D244</f>
        <v>Szpyrcová</v>
      </c>
      <c r="N334" s="129" t="str">
        <f>'2008'!E244</f>
        <v>Jablunkov</v>
      </c>
      <c r="O334" s="299" t="str">
        <f>'2008'!F244</f>
        <v>15:29,0</v>
      </c>
    </row>
    <row r="335" spans="1:15">
      <c r="A335" s="1080"/>
      <c r="B335" s="1095"/>
      <c r="C335" s="128" t="s">
        <v>1455</v>
      </c>
      <c r="D335" s="159" t="str">
        <f>'2008'!I242</f>
        <v>Ľuboslav</v>
      </c>
      <c r="E335" s="185" t="str">
        <f>'2008'!J242</f>
        <v>Čierňava</v>
      </c>
      <c r="F335" s="204" t="str">
        <f>'2008'!K242</f>
        <v>Čadca</v>
      </c>
      <c r="G335" s="291" t="str">
        <f>'2008'!L242</f>
        <v>26:44,0</v>
      </c>
      <c r="H335" s="159" t="str">
        <f>'2008'!I243</f>
        <v>Piotr</v>
      </c>
      <c r="I335" s="185" t="str">
        <f>'2008'!J243</f>
        <v>Łupiezowiec</v>
      </c>
      <c r="J335" s="130" t="str">
        <f>'2008'!K243</f>
        <v>Dziegielów</v>
      </c>
      <c r="K335" s="291" t="str">
        <f>'2008'!L243</f>
        <v>26:47,0</v>
      </c>
      <c r="L335" s="159" t="str">
        <f>'2008'!I244</f>
        <v>Michal</v>
      </c>
      <c r="M335" s="185" t="str">
        <f>'2008'!J244</f>
        <v>Madeja</v>
      </c>
      <c r="N335" s="130" t="str">
        <f>'2008'!K244</f>
        <v>Třinec</v>
      </c>
      <c r="O335" s="298" t="str">
        <f>'2008'!L244</f>
        <v>27:14,0</v>
      </c>
    </row>
    <row r="336" spans="1:15">
      <c r="A336" s="1080"/>
      <c r="B336" s="1096" t="s">
        <v>1453</v>
      </c>
      <c r="C336" s="127" t="s">
        <v>1456</v>
      </c>
      <c r="D336" s="151" t="str">
        <f>'2008'!C267</f>
        <v>Karin</v>
      </c>
      <c r="E336" s="187" t="str">
        <f>'2008'!D267</f>
        <v>Javorská</v>
      </c>
      <c r="F336" s="129" t="str">
        <f>'2008'!E267</f>
        <v>Karviná</v>
      </c>
      <c r="G336" s="290" t="str">
        <f>'2008'!F267</f>
        <v>15:59,0</v>
      </c>
      <c r="H336" s="151" t="str">
        <f>'2008'!C268</f>
        <v>Ludmila</v>
      </c>
      <c r="I336" s="187" t="str">
        <f>'2008'!D268</f>
        <v>Šokalová</v>
      </c>
      <c r="J336" s="129" t="str">
        <f>'2008'!E268</f>
        <v>Frýdek-Místek</v>
      </c>
      <c r="K336" s="290" t="str">
        <f>'2008'!F268</f>
        <v>16:11,0</v>
      </c>
      <c r="L336" s="151" t="str">
        <f>'2008'!C269</f>
        <v>Jarmila</v>
      </c>
      <c r="M336" s="187" t="str">
        <f>'2008'!D269</f>
        <v>Ciencialová</v>
      </c>
      <c r="N336" s="129" t="str">
        <f>'2008'!E269</f>
        <v>Třinec</v>
      </c>
      <c r="O336" s="299" t="str">
        <f>'2008'!F269</f>
        <v>16:50,0</v>
      </c>
    </row>
    <row r="337" spans="1:15">
      <c r="A337" s="1080"/>
      <c r="B337" s="1097"/>
      <c r="C337" s="128" t="s">
        <v>1455</v>
      </c>
      <c r="D337" s="159" t="str">
        <f>'2008'!I267</f>
        <v>Rostislav</v>
      </c>
      <c r="E337" s="185" t="str">
        <f>'2008'!J267</f>
        <v>Kolich</v>
      </c>
      <c r="F337" s="130" t="str">
        <f>'2008'!K267</f>
        <v>Třinec</v>
      </c>
      <c r="G337" s="291" t="str">
        <f>'2008'!L267</f>
        <v>27:08,0</v>
      </c>
      <c r="H337" s="159" t="str">
        <f>'2008'!I268</f>
        <v>Ladislav</v>
      </c>
      <c r="I337" s="185" t="str">
        <f>'2008'!J268</f>
        <v>Sventek</v>
      </c>
      <c r="J337" s="130" t="str">
        <f>'2008'!K268</f>
        <v>Čadca</v>
      </c>
      <c r="K337" s="291" t="str">
        <f>'2008'!L268</f>
        <v>27:33,0</v>
      </c>
      <c r="L337" s="159" t="str">
        <f>'2008'!I269</f>
        <v>Ján</v>
      </c>
      <c r="M337" s="185" t="str">
        <f>'2008'!J269</f>
        <v>Jurčík</v>
      </c>
      <c r="N337" s="130" t="str">
        <f>'2008'!K269</f>
        <v>Čadca</v>
      </c>
      <c r="O337" s="298" t="str">
        <f>'2008'!L269</f>
        <v>28:14,0</v>
      </c>
    </row>
    <row r="338" spans="1:15" ht="8.25" hidden="1" customHeight="1">
      <c r="A338" s="1080"/>
      <c r="B338" s="1098" t="s">
        <v>775</v>
      </c>
      <c r="C338" s="127" t="s">
        <v>1456</v>
      </c>
      <c r="D338" s="151"/>
      <c r="E338" s="187"/>
      <c r="F338" s="129"/>
      <c r="G338" s="290"/>
      <c r="H338" s="151"/>
      <c r="I338" s="187"/>
      <c r="J338" s="129"/>
      <c r="K338" s="290"/>
      <c r="L338" s="151"/>
      <c r="M338" s="187"/>
      <c r="N338" s="129"/>
      <c r="O338" s="299"/>
    </row>
    <row r="339" spans="1:15">
      <c r="A339" s="1080"/>
      <c r="B339" s="1099"/>
      <c r="C339" s="128" t="s">
        <v>1455</v>
      </c>
      <c r="D339" s="159" t="str">
        <f>'2008'!I292</f>
        <v>Karel</v>
      </c>
      <c r="E339" s="185" t="str">
        <f>'2008'!J292</f>
        <v>Kravčík</v>
      </c>
      <c r="F339" s="130" t="str">
        <f>'2008'!K292</f>
        <v>Karviná</v>
      </c>
      <c r="G339" s="291" t="str">
        <f>'2008'!L292</f>
        <v>29:27,0</v>
      </c>
      <c r="H339" s="159" t="str">
        <f>'2008'!I293</f>
        <v>Stanislav</v>
      </c>
      <c r="I339" s="185" t="str">
        <f>'2008'!J293</f>
        <v>Sviták</v>
      </c>
      <c r="J339" s="130" t="str">
        <f>'2008'!K293</f>
        <v>Žilina</v>
      </c>
      <c r="K339" s="291" t="str">
        <f>'2008'!L293</f>
        <v>31:14,0</v>
      </c>
      <c r="L339" s="159" t="str">
        <f>'2008'!I294</f>
        <v>Miroslav</v>
      </c>
      <c r="M339" s="185" t="str">
        <f>'2008'!J294</f>
        <v>Kravčík</v>
      </c>
      <c r="N339" s="130" t="str">
        <f>'2008'!K294</f>
        <v>Karviná</v>
      </c>
      <c r="O339" s="298" t="str">
        <f>'2008'!L294</f>
        <v>31:19,0</v>
      </c>
    </row>
    <row r="340" spans="1:15" ht="8.25" hidden="1" customHeight="1">
      <c r="A340" s="1080"/>
      <c r="B340" s="1100" t="s">
        <v>1454</v>
      </c>
      <c r="C340" s="127" t="s">
        <v>1456</v>
      </c>
      <c r="D340" s="151"/>
      <c r="E340" s="187"/>
      <c r="F340" s="129"/>
      <c r="G340" s="290"/>
      <c r="H340" s="151"/>
      <c r="I340" s="187"/>
      <c r="J340" s="129"/>
      <c r="K340" s="290"/>
      <c r="L340" s="151"/>
      <c r="M340" s="187"/>
      <c r="N340" s="129"/>
      <c r="O340" s="299"/>
    </row>
    <row r="341" spans="1:15">
      <c r="A341" s="1080"/>
      <c r="B341" s="1101"/>
      <c r="C341" s="383" t="s">
        <v>1455</v>
      </c>
      <c r="D341" s="158" t="str">
        <f>'2008'!C292</f>
        <v>František</v>
      </c>
      <c r="E341" s="157" t="str">
        <f>'2008'!D292</f>
        <v>Holec</v>
      </c>
      <c r="F341" s="147" t="str">
        <f>'2008'!E292</f>
        <v>Frýdek-Místek</v>
      </c>
      <c r="G341" s="289" t="str">
        <f>'2008'!F292</f>
        <v>34:11,0</v>
      </c>
      <c r="H341" s="158" t="str">
        <f>'2008'!C293</f>
        <v>Ervin</v>
      </c>
      <c r="I341" s="157" t="str">
        <f>'2008'!D293</f>
        <v>Podžorný</v>
      </c>
      <c r="J341" s="147" t="str">
        <f>'2008'!E293</f>
        <v>Český Těšín</v>
      </c>
      <c r="K341" s="289" t="str">
        <f>'2008'!F293</f>
        <v>35:35,0</v>
      </c>
      <c r="L341" s="158" t="str">
        <f>'2008'!C294</f>
        <v>Peter</v>
      </c>
      <c r="M341" s="157" t="str">
        <f>'2008'!D294</f>
        <v>Balko</v>
      </c>
      <c r="N341" s="147" t="str">
        <f>'2008'!E294</f>
        <v>Frýdek-Místek</v>
      </c>
      <c r="O341" s="294" t="str">
        <f>'2008'!F294</f>
        <v>37:05,0</v>
      </c>
    </row>
    <row r="342" spans="1:15" ht="10.5" hidden="1" customHeight="1">
      <c r="A342" s="1080"/>
      <c r="B342" s="1102" t="s">
        <v>2820</v>
      </c>
      <c r="C342" s="127" t="s">
        <v>1456</v>
      </c>
      <c r="D342" s="151"/>
      <c r="E342" s="187"/>
      <c r="F342" s="129"/>
      <c r="G342" s="290"/>
      <c r="H342" s="151"/>
      <c r="I342" s="187"/>
      <c r="J342" s="129"/>
      <c r="K342" s="290"/>
      <c r="L342" s="151"/>
      <c r="M342" s="187"/>
      <c r="N342" s="129"/>
      <c r="O342" s="299"/>
    </row>
    <row r="343" spans="1:15">
      <c r="A343" s="1080"/>
      <c r="B343" s="1103"/>
      <c r="C343" s="383" t="s">
        <v>1455</v>
      </c>
      <c r="D343" s="158" t="str">
        <f>'2008'!C318</f>
        <v>Jaroslav</v>
      </c>
      <c r="E343" s="157" t="str">
        <f>'2008'!D318</f>
        <v>Gaman</v>
      </c>
      <c r="F343" s="147" t="str">
        <f>'2008'!E318</f>
        <v>Havířov</v>
      </c>
      <c r="G343" s="289" t="str">
        <f>'2008'!F318</f>
        <v>47:47,0</v>
      </c>
      <c r="H343" s="158" t="str">
        <f>'2008'!C319</f>
        <v>František</v>
      </c>
      <c r="I343" s="157" t="str">
        <f>'2008'!D319</f>
        <v>Zikeš</v>
      </c>
      <c r="J343" s="147" t="str">
        <f>'2008'!E319</f>
        <v>Frýdek-Místek</v>
      </c>
      <c r="K343" s="289" t="str">
        <f>'2008'!F319</f>
        <v>49:19,0</v>
      </c>
      <c r="L343" s="158" t="str">
        <f>'2008'!C320</f>
        <v>Miloslav</v>
      </c>
      <c r="M343" s="157" t="str">
        <f>'2008'!D320</f>
        <v>Šuster</v>
      </c>
      <c r="N343" s="147" t="str">
        <f>'2008'!E320</f>
        <v>Záblatí</v>
      </c>
      <c r="O343" s="294" t="str">
        <f>'2008'!F320</f>
        <v>50:18,0</v>
      </c>
    </row>
    <row r="344" spans="1:15" ht="12.75" thickBot="1">
      <c r="A344" s="1080"/>
      <c r="B344" s="1104" t="s">
        <v>2562</v>
      </c>
      <c r="C344" s="127"/>
      <c r="D344" s="151" t="str">
        <f>'2008'!I318</f>
        <v>Karolína</v>
      </c>
      <c r="E344" s="187" t="str">
        <f>'2008'!J318</f>
        <v>Mrázková</v>
      </c>
      <c r="F344" s="129" t="str">
        <f>'2008'!K318</f>
        <v>Jablunkov</v>
      </c>
      <c r="G344" s="290" t="str">
        <f>'2008'!L318</f>
        <v>16:57,0</v>
      </c>
      <c r="H344" s="151" t="str">
        <f>'2008'!I319</f>
        <v>Jana</v>
      </c>
      <c r="I344" s="187" t="str">
        <f>'2008'!J319</f>
        <v>Kawuloková</v>
      </c>
      <c r="J344" s="129" t="str">
        <f>'2008'!K319</f>
        <v>Hrádek</v>
      </c>
      <c r="K344" s="290" t="str">
        <f>'2008'!L319</f>
        <v>24:09,5</v>
      </c>
      <c r="L344" s="151" t="str">
        <f>'2008'!I320</f>
        <v>Žofie</v>
      </c>
      <c r="M344" s="187" t="str">
        <f>'2008'!J320</f>
        <v>Dordová</v>
      </c>
      <c r="N344" s="129" t="str">
        <f>'2008'!K320</f>
        <v>Hrádek</v>
      </c>
      <c r="O344" s="299" t="str">
        <f>'2008'!L320</f>
        <v>24:10,0</v>
      </c>
    </row>
    <row r="345" spans="1:15" ht="12.75" hidden="1" thickBot="1">
      <c r="A345" s="1080"/>
      <c r="B345" s="1146"/>
      <c r="C345" s="128"/>
      <c r="D345" s="159"/>
      <c r="E345" s="185"/>
      <c r="F345" s="130"/>
      <c r="G345" s="291"/>
      <c r="H345" s="159"/>
      <c r="I345" s="185"/>
      <c r="J345" s="130"/>
      <c r="K345" s="291"/>
      <c r="L345" s="159"/>
      <c r="M345" s="185"/>
      <c r="N345" s="130"/>
      <c r="O345" s="298"/>
    </row>
    <row r="346" spans="1:15" hidden="1">
      <c r="A346" s="1080"/>
      <c r="B346" s="1147" t="s">
        <v>556</v>
      </c>
      <c r="C346" s="384" t="s">
        <v>1456</v>
      </c>
      <c r="D346" s="385"/>
      <c r="E346" s="386"/>
      <c r="F346" s="387"/>
      <c r="G346" s="388"/>
      <c r="H346" s="385"/>
      <c r="I346" s="386"/>
      <c r="J346" s="387"/>
      <c r="K346" s="388"/>
      <c r="L346" s="385"/>
      <c r="M346" s="386"/>
      <c r="N346" s="387"/>
      <c r="O346" s="389"/>
    </row>
    <row r="347" spans="1:15" ht="12.75" hidden="1" thickBot="1">
      <c r="A347" s="1081"/>
      <c r="B347" s="1107"/>
      <c r="C347" s="138" t="s">
        <v>1455</v>
      </c>
      <c r="D347" s="161">
        <f>'2008'!C385</f>
        <v>0</v>
      </c>
      <c r="E347" s="186">
        <f>'2008'!D385</f>
        <v>0</v>
      </c>
      <c r="F347" s="139">
        <f>'2008'!E385</f>
        <v>0</v>
      </c>
      <c r="G347" s="292">
        <f>'2008'!F385</f>
        <v>0</v>
      </c>
      <c r="H347" s="161"/>
      <c r="I347" s="186"/>
      <c r="J347" s="139"/>
      <c r="K347" s="292"/>
      <c r="L347" s="161"/>
      <c r="M347" s="186"/>
      <c r="N347" s="139"/>
      <c r="O347" s="300"/>
    </row>
    <row r="348" spans="1:15">
      <c r="A348" s="1079">
        <v>2009</v>
      </c>
      <c r="B348" s="1082" t="s">
        <v>909</v>
      </c>
      <c r="C348" s="131" t="s">
        <v>1449</v>
      </c>
      <c r="D348" s="155" t="str">
        <f>'2009'!C14</f>
        <v>Kateřina</v>
      </c>
      <c r="E348" s="154" t="str">
        <f>'2009'!D14</f>
        <v>Bocková</v>
      </c>
      <c r="F348" s="132" t="str">
        <f>'2009'!E14</f>
        <v>Třinec</v>
      </c>
      <c r="G348" s="288" t="str">
        <f>'2009'!F14</f>
        <v>00:34,0</v>
      </c>
      <c r="H348" s="155" t="str">
        <f>'2009'!C15</f>
        <v>Anna</v>
      </c>
      <c r="I348" s="154" t="str">
        <f>'2009'!D15</f>
        <v>Vodáková</v>
      </c>
      <c r="J348" s="132" t="str">
        <f>'2009'!E15</f>
        <v>Hrádek</v>
      </c>
      <c r="K348" s="288" t="str">
        <f>'2009'!F15</f>
        <v>00:34,9</v>
      </c>
      <c r="L348" s="155" t="str">
        <f>'2009'!C16</f>
        <v>Jana</v>
      </c>
      <c r="M348" s="154" t="str">
        <f>'2009'!D16</f>
        <v>Kaletová</v>
      </c>
      <c r="N348" s="132" t="str">
        <f>'2009'!E16</f>
        <v>Hrádek</v>
      </c>
      <c r="O348" s="293" t="str">
        <f>'2009'!F16</f>
        <v>00:36,0</v>
      </c>
    </row>
    <row r="349" spans="1:15">
      <c r="A349" s="1080"/>
      <c r="B349" s="1083"/>
      <c r="C349" s="128" t="s">
        <v>1450</v>
      </c>
      <c r="D349" s="159" t="str">
        <f>'2009'!I14</f>
        <v>Damian</v>
      </c>
      <c r="E349" s="185" t="str">
        <f>'2009'!J14</f>
        <v>Žabka</v>
      </c>
      <c r="F349" s="130" t="str">
        <f>'2009'!K14</f>
        <v>Hrádek</v>
      </c>
      <c r="G349" s="291" t="str">
        <f>'2009'!L14</f>
        <v>00:28,0</v>
      </c>
      <c r="H349" s="159" t="str">
        <f>'2009'!I15</f>
        <v>Michal</v>
      </c>
      <c r="I349" s="185" t="str">
        <f>'2009'!J15</f>
        <v>Josiek</v>
      </c>
      <c r="J349" s="130" t="str">
        <f>'2009'!K15</f>
        <v>Hrádek</v>
      </c>
      <c r="K349" s="291" t="str">
        <f>'2009'!L15</f>
        <v>00:31,0</v>
      </c>
      <c r="L349" s="159" t="str">
        <f>'2009'!I16</f>
        <v>Vojtěch</v>
      </c>
      <c r="M349" s="185" t="str">
        <f>'2009'!J16</f>
        <v>Husar</v>
      </c>
      <c r="N349" s="130" t="str">
        <f>'2009'!K16</f>
        <v>Hrádek</v>
      </c>
      <c r="O349" s="298" t="str">
        <f>'2009'!L16</f>
        <v>00:31,8</v>
      </c>
    </row>
    <row r="350" spans="1:15">
      <c r="A350" s="1080"/>
      <c r="B350" s="1084" t="s">
        <v>1452</v>
      </c>
      <c r="C350" s="127" t="s">
        <v>1449</v>
      </c>
      <c r="D350" s="151" t="str">
        <f>'2009'!C39</f>
        <v>Jana</v>
      </c>
      <c r="E350" s="187" t="str">
        <f>'2009'!D39</f>
        <v>Nováková</v>
      </c>
      <c r="F350" s="129" t="str">
        <f>'2009'!E39</f>
        <v>Ostrava</v>
      </c>
      <c r="G350" s="290" t="str">
        <f>'2009'!F39</f>
        <v>01:23,0</v>
      </c>
      <c r="H350" s="151" t="str">
        <f>'2009'!C40</f>
        <v>Beáta</v>
      </c>
      <c r="I350" s="187" t="str">
        <f>'2009'!D40</f>
        <v>Gazdová</v>
      </c>
      <c r="J350" s="129" t="str">
        <f>'2009'!E40</f>
        <v>Frýdek-Místek</v>
      </c>
      <c r="K350" s="290" t="str">
        <f>'2009'!F40</f>
        <v>01:27,0</v>
      </c>
      <c r="L350" s="151" t="str">
        <f>'2009'!C41</f>
        <v>Izabela</v>
      </c>
      <c r="M350" s="187" t="str">
        <f>'2009'!D41</f>
        <v>Kahlichová</v>
      </c>
      <c r="N350" s="129" t="str">
        <f>'2009'!E41</f>
        <v>Hrádek</v>
      </c>
      <c r="O350" s="299" t="str">
        <f>'2009'!F41</f>
        <v>01:29,0</v>
      </c>
    </row>
    <row r="351" spans="1:15">
      <c r="A351" s="1080"/>
      <c r="B351" s="1085"/>
      <c r="C351" s="128" t="s">
        <v>1450</v>
      </c>
      <c r="D351" s="159" t="str">
        <f>'2009'!I39</f>
        <v>Filip</v>
      </c>
      <c r="E351" s="185" t="str">
        <f>'2009'!J39</f>
        <v>Szotkowski</v>
      </c>
      <c r="F351" s="130" t="str">
        <f>'2009'!K39</f>
        <v>Třinec</v>
      </c>
      <c r="G351" s="291" t="str">
        <f>'2009'!L39</f>
        <v>01:20,0</v>
      </c>
      <c r="H351" s="159" t="str">
        <f>'2009'!I40</f>
        <v>Michal</v>
      </c>
      <c r="I351" s="185" t="str">
        <f>'2009'!J40</f>
        <v>Kvasňák</v>
      </c>
      <c r="J351" s="130" t="str">
        <f>'2009'!K40</f>
        <v>Frýdek-Místek</v>
      </c>
      <c r="K351" s="291" t="str">
        <f>'2009'!L40</f>
        <v>01:23,0</v>
      </c>
      <c r="L351" s="159" t="str">
        <f>'2009'!I41</f>
        <v>Dominik</v>
      </c>
      <c r="M351" s="185" t="str">
        <f>'2009'!J41</f>
        <v>Mitrenga</v>
      </c>
      <c r="N351" s="130" t="str">
        <f>'2009'!K41</f>
        <v>Vendryně</v>
      </c>
      <c r="O351" s="298" t="str">
        <f>'2009'!L41</f>
        <v>01:25,0</v>
      </c>
    </row>
    <row r="352" spans="1:15">
      <c r="A352" s="1080"/>
      <c r="B352" s="1086" t="s">
        <v>778</v>
      </c>
      <c r="C352" s="127" t="s">
        <v>1449</v>
      </c>
      <c r="D352" s="151" t="str">
        <f>'2009'!C76</f>
        <v>Helena</v>
      </c>
      <c r="E352" s="187" t="str">
        <f>'2009'!D76</f>
        <v>Benčová</v>
      </c>
      <c r="F352" s="129" t="str">
        <f>'2009'!E76</f>
        <v>Frýdek-Místek</v>
      </c>
      <c r="G352" s="290" t="str">
        <f>'2009'!F76</f>
        <v>01:13,0</v>
      </c>
      <c r="H352" s="151" t="str">
        <f>'2009'!C77</f>
        <v>Eva</v>
      </c>
      <c r="I352" s="187" t="str">
        <f>'2009'!D77</f>
        <v>Pištěková</v>
      </c>
      <c r="J352" s="129" t="str">
        <f>'2009'!E77</f>
        <v>Frýdek-Místek</v>
      </c>
      <c r="K352" s="290" t="str">
        <f>'2009'!F77</f>
        <v>01:14,0</v>
      </c>
      <c r="L352" s="151" t="str">
        <f>'2009'!C78</f>
        <v>Kateřina</v>
      </c>
      <c r="M352" s="187" t="str">
        <f>'2009'!D78</f>
        <v>Krtková</v>
      </c>
      <c r="N352" s="129" t="str">
        <f>'2009'!E78</f>
        <v>Frýdek-Místek</v>
      </c>
      <c r="O352" s="299" t="str">
        <f>'2009'!F78</f>
        <v>01:15,0</v>
      </c>
    </row>
    <row r="353" spans="1:15">
      <c r="A353" s="1080"/>
      <c r="B353" s="1087"/>
      <c r="C353" s="128" t="s">
        <v>1450</v>
      </c>
      <c r="D353" s="159" t="str">
        <f>'2009'!I76</f>
        <v>Dominik</v>
      </c>
      <c r="E353" s="185" t="str">
        <f>'2009'!J76</f>
        <v>Janeček</v>
      </c>
      <c r="F353" s="130" t="str">
        <f>'2009'!K76</f>
        <v>Frýdek-Místek</v>
      </c>
      <c r="G353" s="291" t="str">
        <f>'2009'!L76</f>
        <v>02:21,0</v>
      </c>
      <c r="H353" s="159" t="str">
        <f>'2009'!I77</f>
        <v>Jakub</v>
      </c>
      <c r="I353" s="185" t="str">
        <f>'2009'!J77</f>
        <v>Raszka</v>
      </c>
      <c r="J353" s="130" t="str">
        <f>'2009'!K77</f>
        <v>Hrádek</v>
      </c>
      <c r="K353" s="291" t="str">
        <f>'2009'!L77</f>
        <v>02:29,0</v>
      </c>
      <c r="L353" s="159" t="str">
        <f>'2009'!I78</f>
        <v>Vojtěch</v>
      </c>
      <c r="M353" s="185" t="str">
        <f>'2009'!J78</f>
        <v>Houdek</v>
      </c>
      <c r="N353" s="130" t="str">
        <f>'2009'!K78</f>
        <v>Třinec</v>
      </c>
      <c r="O353" s="298" t="str">
        <f>'2009'!L78</f>
        <v>02:31,0</v>
      </c>
    </row>
    <row r="354" spans="1:15">
      <c r="A354" s="1080"/>
      <c r="B354" s="1088" t="s">
        <v>779</v>
      </c>
      <c r="C354" s="127" t="s">
        <v>1449</v>
      </c>
      <c r="D354" s="151" t="str">
        <f>'2009'!C121</f>
        <v>Blanka</v>
      </c>
      <c r="E354" s="187" t="str">
        <f>'2009'!D121</f>
        <v>Hunerová</v>
      </c>
      <c r="F354" s="129" t="str">
        <f>'2009'!E121</f>
        <v>Frýdek-Místek</v>
      </c>
      <c r="G354" s="290" t="str">
        <f>'2009'!F121</f>
        <v>02:19,0</v>
      </c>
      <c r="H354" s="151" t="str">
        <f>'2009'!C122</f>
        <v>Kateřina</v>
      </c>
      <c r="I354" s="187" t="str">
        <f>'2009'!D122</f>
        <v>Siebeltová</v>
      </c>
      <c r="J354" s="129" t="str">
        <f>'2009'!E122</f>
        <v>Frýdek-Místek</v>
      </c>
      <c r="K354" s="290" t="str">
        <f>'2009'!F122</f>
        <v>02:22,0</v>
      </c>
      <c r="L354" s="151" t="str">
        <f>'2009'!C123</f>
        <v>Gabriela</v>
      </c>
      <c r="M354" s="187" t="str">
        <f>'2009'!D123</f>
        <v>Szotkowská</v>
      </c>
      <c r="N354" s="129" t="str">
        <f>'2009'!E123</f>
        <v>Jablunkov</v>
      </c>
      <c r="O354" s="299" t="str">
        <f>'2009'!F123</f>
        <v>02:23,0</v>
      </c>
    </row>
    <row r="355" spans="1:15">
      <c r="A355" s="1080"/>
      <c r="B355" s="1089"/>
      <c r="C355" s="128" t="s">
        <v>1450</v>
      </c>
      <c r="D355" s="159" t="str">
        <f>'2009'!I121</f>
        <v>Vladimír</v>
      </c>
      <c r="E355" s="185" t="str">
        <f>'2009'!J121</f>
        <v>Šmiřák</v>
      </c>
      <c r="F355" s="130" t="str">
        <f>'2009'!K121</f>
        <v>Frýdek-Místek</v>
      </c>
      <c r="G355" s="291" t="str">
        <f>'2009'!L121</f>
        <v>02:43,0</v>
      </c>
      <c r="H355" s="159" t="str">
        <f>'2009'!I122</f>
        <v>Andrzej</v>
      </c>
      <c r="I355" s="185" t="str">
        <f>'2009'!J122</f>
        <v>Zawada</v>
      </c>
      <c r="J355" s="130" t="str">
        <f>'2009'!K122</f>
        <v>Istebna</v>
      </c>
      <c r="K355" s="291" t="str">
        <f>'2009'!L122</f>
        <v>02:44,0</v>
      </c>
      <c r="L355" s="159" t="str">
        <f>'2009'!I123</f>
        <v>David</v>
      </c>
      <c r="M355" s="185" t="str">
        <f>'2009'!J123</f>
        <v>Hájek</v>
      </c>
      <c r="N355" s="130" t="str">
        <f>'2009'!K123</f>
        <v>Havířov</v>
      </c>
      <c r="O355" s="298" t="str">
        <f>'2009'!L123</f>
        <v>02:46,0</v>
      </c>
    </row>
    <row r="356" spans="1:15">
      <c r="A356" s="1080"/>
      <c r="B356" s="1090" t="s">
        <v>780</v>
      </c>
      <c r="C356" s="127" t="s">
        <v>1449</v>
      </c>
      <c r="D356" s="151" t="str">
        <f>'2009'!C165</f>
        <v>Hana</v>
      </c>
      <c r="E356" s="187" t="str">
        <f>'2009'!D165</f>
        <v>Walaská</v>
      </c>
      <c r="F356" s="129" t="str">
        <f>'2009'!E165</f>
        <v>Třinec</v>
      </c>
      <c r="G356" s="290" t="str">
        <f>'2009'!F165</f>
        <v>02:46,0</v>
      </c>
      <c r="H356" s="151" t="str">
        <f>'2009'!C166</f>
        <v>Kateřina</v>
      </c>
      <c r="I356" s="187" t="str">
        <f>'2009'!D166</f>
        <v>Klepáčová</v>
      </c>
      <c r="J356" s="129" t="str">
        <f>'2009'!E166</f>
        <v>Frýdek-Místek</v>
      </c>
      <c r="K356" s="290" t="str">
        <f>'2009'!F166</f>
        <v>02:55,0</v>
      </c>
      <c r="L356" s="151" t="str">
        <f>'2009'!C167</f>
        <v>Michaela</v>
      </c>
      <c r="M356" s="187" t="str">
        <f>'2009'!D167</f>
        <v>Danysová</v>
      </c>
      <c r="N356" s="129" t="str">
        <f>'2009'!E167</f>
        <v>Frýdek-Místek</v>
      </c>
      <c r="O356" s="299" t="str">
        <f>'2009'!F167</f>
        <v>02:56,0</v>
      </c>
    </row>
    <row r="357" spans="1:15">
      <c r="A357" s="1080"/>
      <c r="B357" s="1091"/>
      <c r="C357" s="128" t="s">
        <v>1450</v>
      </c>
      <c r="D357" s="159" t="str">
        <f>'2009'!I165</f>
        <v>Jakub</v>
      </c>
      <c r="E357" s="185" t="str">
        <f>'2009'!J165</f>
        <v>Zemaník</v>
      </c>
      <c r="F357" s="130" t="str">
        <f>'2009'!K165</f>
        <v>Frýdek-Místek</v>
      </c>
      <c r="G357" s="291" t="str">
        <f>'2009'!L165</f>
        <v>04:25,0</v>
      </c>
      <c r="H357" s="159" t="str">
        <f>'2009'!I166</f>
        <v>Ladislav</v>
      </c>
      <c r="I357" s="185" t="str">
        <f>'2009'!J166</f>
        <v>Šútora</v>
      </c>
      <c r="J357" s="130" t="str">
        <f>'2009'!K166</f>
        <v>Frýdek-Místek</v>
      </c>
      <c r="K357" s="291" t="str">
        <f>'2009'!L166</f>
        <v>04:26,0</v>
      </c>
      <c r="L357" s="159" t="str">
        <f>'2009'!I167</f>
        <v>Tomáš</v>
      </c>
      <c r="M357" s="185" t="str">
        <f>'2009'!J167</f>
        <v>Lichý</v>
      </c>
      <c r="N357" s="130" t="str">
        <f>'2009'!K167</f>
        <v>Třinec</v>
      </c>
      <c r="O357" s="298" t="str">
        <f>'2009'!L167</f>
        <v>04:30,0</v>
      </c>
    </row>
    <row r="358" spans="1:15">
      <c r="A358" s="1080"/>
      <c r="B358" s="1090" t="s">
        <v>1636</v>
      </c>
      <c r="C358" s="127" t="s">
        <v>1449</v>
      </c>
      <c r="D358" s="151" t="str">
        <f>'2009'!C193</f>
        <v>Petra</v>
      </c>
      <c r="E358" s="187" t="str">
        <f>'2009'!D193</f>
        <v>Čaganová</v>
      </c>
      <c r="F358" s="129" t="str">
        <f>'2009'!E193</f>
        <v>Frýdek-Místek</v>
      </c>
      <c r="G358" s="290" t="str">
        <f>'2009'!F193</f>
        <v>05:11,0</v>
      </c>
      <c r="H358" s="151" t="str">
        <f>'2009'!C194</f>
        <v>Nikola</v>
      </c>
      <c r="I358" s="187" t="str">
        <f>'2009'!D194</f>
        <v>Horňáčková</v>
      </c>
      <c r="J358" s="129" t="str">
        <f>'2009'!E194</f>
        <v>Frýdek-Místek</v>
      </c>
      <c r="K358" s="290" t="str">
        <f>'2009'!F194</f>
        <v>05:19,0</v>
      </c>
      <c r="L358" s="151" t="str">
        <f>'2009'!C195</f>
        <v>Alice</v>
      </c>
      <c r="M358" s="187" t="str">
        <f>'2009'!D195</f>
        <v>Pišová</v>
      </c>
      <c r="N358" s="129" t="str">
        <f>'2009'!E195</f>
        <v>Frýdek-Místek</v>
      </c>
      <c r="O358" s="299" t="str">
        <f>'2009'!F195</f>
        <v>05:22,0</v>
      </c>
    </row>
    <row r="359" spans="1:15">
      <c r="A359" s="1080"/>
      <c r="B359" s="1091"/>
      <c r="C359" s="128" t="s">
        <v>1450</v>
      </c>
      <c r="D359" s="159" t="str">
        <f>'2009'!I193</f>
        <v>Petr</v>
      </c>
      <c r="E359" s="185" t="str">
        <f>'2009'!J193</f>
        <v>Kaminski</v>
      </c>
      <c r="F359" s="130" t="str">
        <f>'2009'!K193</f>
        <v>Havířov</v>
      </c>
      <c r="G359" s="291" t="str">
        <f>'2009'!L193</f>
        <v>11:39,0</v>
      </c>
      <c r="H359" s="159" t="str">
        <f>'2009'!I194</f>
        <v>Tomáš</v>
      </c>
      <c r="I359" s="185" t="str">
        <f>'2009'!J194</f>
        <v>Filipec</v>
      </c>
      <c r="J359" s="130" t="str">
        <f>'2009'!K194</f>
        <v>Frýdek-Místek</v>
      </c>
      <c r="K359" s="291" t="str">
        <f>'2009'!L194</f>
        <v>12:11,0</v>
      </c>
      <c r="L359" s="159" t="str">
        <f>'2009'!I195</f>
        <v>Patrycjusz</v>
      </c>
      <c r="M359" s="185" t="str">
        <f>'2009'!J195</f>
        <v>Polok</v>
      </c>
      <c r="N359" s="130" t="str">
        <f>'2009'!K195</f>
        <v>Istebna</v>
      </c>
      <c r="O359" s="298" t="str">
        <f>'2009'!L195</f>
        <v>12:41,0</v>
      </c>
    </row>
    <row r="360" spans="1:15">
      <c r="A360" s="1080"/>
      <c r="B360" s="1092" t="s">
        <v>781</v>
      </c>
      <c r="C360" s="127" t="s">
        <v>1449</v>
      </c>
      <c r="D360" s="151" t="str">
        <f>'2009'!C218</f>
        <v>Dominika</v>
      </c>
      <c r="E360" s="187" t="str">
        <f>'2009'!D218</f>
        <v>Bieleszová</v>
      </c>
      <c r="F360" s="129" t="str">
        <f>'2009'!E218</f>
        <v>Bystřice</v>
      </c>
      <c r="G360" s="290" t="str">
        <f>'2009'!F218</f>
        <v>15:01,0</v>
      </c>
      <c r="H360" s="151">
        <f>'2009'!C219</f>
        <v>0</v>
      </c>
      <c r="I360" s="187">
        <f>'2009'!D219</f>
        <v>0</v>
      </c>
      <c r="J360" s="129">
        <f>'2009'!E219</f>
        <v>0</v>
      </c>
      <c r="K360" s="290">
        <f>'2009'!F219</f>
        <v>0</v>
      </c>
      <c r="L360" s="151">
        <f>'2009'!C220</f>
        <v>0</v>
      </c>
      <c r="M360" s="187">
        <f>'2009'!D220</f>
        <v>0</v>
      </c>
      <c r="N360" s="129">
        <f>'2009'!E220</f>
        <v>0</v>
      </c>
      <c r="O360" s="299">
        <f>'2009'!F220</f>
        <v>0</v>
      </c>
    </row>
    <row r="361" spans="1:15">
      <c r="A361" s="1080"/>
      <c r="B361" s="1093"/>
      <c r="C361" s="128" t="s">
        <v>1450</v>
      </c>
      <c r="D361" s="159" t="str">
        <f>'2009'!I218</f>
        <v>Jan</v>
      </c>
      <c r="E361" s="185" t="str">
        <f>'2009'!J218</f>
        <v>Zemaník</v>
      </c>
      <c r="F361" s="130" t="str">
        <f>'2009'!K218</f>
        <v>Frýdek-Místek</v>
      </c>
      <c r="G361" s="291" t="str">
        <f>'2009'!L218</f>
        <v>12:03,0</v>
      </c>
      <c r="H361" s="159" t="str">
        <f>'2009'!I219</f>
        <v>Marek</v>
      </c>
      <c r="I361" s="185" t="str">
        <f>'2009'!J219</f>
        <v>Szmek</v>
      </c>
      <c r="J361" s="130" t="str">
        <f>'2009'!K219</f>
        <v>Bystřice</v>
      </c>
      <c r="K361" s="291" t="str">
        <f>'2009'!L219</f>
        <v>12:04,0</v>
      </c>
      <c r="L361" s="159" t="str">
        <f>'2009'!I220</f>
        <v>Roman</v>
      </c>
      <c r="M361" s="185" t="str">
        <f>'2009'!J220</f>
        <v>Říha</v>
      </c>
      <c r="N361" s="130" t="str">
        <f>'2009'!K220</f>
        <v>Frýdek-Místek</v>
      </c>
      <c r="O361" s="298" t="str">
        <f>'2009'!L220</f>
        <v>12:40,0</v>
      </c>
    </row>
    <row r="362" spans="1:15">
      <c r="A362" s="1080"/>
      <c r="B362" s="1094" t="s">
        <v>782</v>
      </c>
      <c r="C362" s="127" t="s">
        <v>1456</v>
      </c>
      <c r="D362" s="151" t="str">
        <f>'2009'!C243</f>
        <v>Lucie</v>
      </c>
      <c r="E362" s="187" t="str">
        <f>'2009'!D243</f>
        <v>Szotkowská</v>
      </c>
      <c r="F362" s="129" t="str">
        <f>'2009'!E243</f>
        <v>Jablunkov</v>
      </c>
      <c r="G362" s="290" t="str">
        <f>'2009'!F243</f>
        <v>15:05,0</v>
      </c>
      <c r="H362" s="151" t="str">
        <f>'2009'!C244</f>
        <v>Tereza</v>
      </c>
      <c r="I362" s="187" t="str">
        <f>'2009'!D244</f>
        <v>Dropová</v>
      </c>
      <c r="J362" s="129" t="str">
        <f>'2009'!E244</f>
        <v>Frýdek-Místek</v>
      </c>
      <c r="K362" s="290" t="str">
        <f>'2009'!F244</f>
        <v>17:13,0</v>
      </c>
      <c r="L362" s="151" t="str">
        <f>'2009'!C245</f>
        <v>Jana</v>
      </c>
      <c r="M362" s="187" t="str">
        <f>'2009'!D245</f>
        <v>Byrtusová</v>
      </c>
      <c r="N362" s="129" t="str">
        <f>'2009'!E245</f>
        <v>Bukovec</v>
      </c>
      <c r="O362" s="299" t="str">
        <f>'2009'!F245</f>
        <v>20:35,0</v>
      </c>
    </row>
    <row r="363" spans="1:15">
      <c r="A363" s="1080"/>
      <c r="B363" s="1095"/>
      <c r="C363" s="128" t="s">
        <v>1455</v>
      </c>
      <c r="D363" s="159" t="str">
        <f>'2009'!I243</f>
        <v>Petr</v>
      </c>
      <c r="E363" s="185" t="str">
        <f>'2009'!J243</f>
        <v>Mikulenka</v>
      </c>
      <c r="F363" s="204" t="str">
        <f>'2009'!K243</f>
        <v>Frýdek-Místek</v>
      </c>
      <c r="G363" s="291" t="str">
        <f>'2009'!L243</f>
        <v>27:02,8</v>
      </c>
      <c r="H363" s="159" t="str">
        <f>'2009'!I244</f>
        <v>Miroslav</v>
      </c>
      <c r="I363" s="185" t="str">
        <f>'2009'!J244</f>
        <v>Kluz</v>
      </c>
      <c r="J363" s="130" t="str">
        <f>'2009'!K244</f>
        <v>Jablunkov</v>
      </c>
      <c r="K363" s="291" t="str">
        <f>'2009'!L244</f>
        <v>27:23,0</v>
      </c>
      <c r="L363" s="159" t="str">
        <f>'2009'!I245</f>
        <v>Miroslav</v>
      </c>
      <c r="M363" s="185" t="str">
        <f>'2009'!J245</f>
        <v>Lepíček</v>
      </c>
      <c r="N363" s="130" t="str">
        <f>'2009'!K245</f>
        <v>Frýdek-Místek</v>
      </c>
      <c r="O363" s="298" t="str">
        <f>'2009'!L245</f>
        <v>27:38,4</v>
      </c>
    </row>
    <row r="364" spans="1:15">
      <c r="A364" s="1080"/>
      <c r="B364" s="1096" t="s">
        <v>1453</v>
      </c>
      <c r="C364" s="127" t="s">
        <v>1456</v>
      </c>
      <c r="D364" s="151" t="str">
        <f>'2009'!C268</f>
        <v>Jana</v>
      </c>
      <c r="E364" s="187" t="str">
        <f>'2009'!D268</f>
        <v>Matalová</v>
      </c>
      <c r="F364" s="129" t="str">
        <f>'2009'!E268</f>
        <v>Frýdek-Místek</v>
      </c>
      <c r="G364" s="290" t="str">
        <f>'2009'!F268</f>
        <v>15:35,0</v>
      </c>
      <c r="H364" s="151" t="str">
        <f>'2009'!C269</f>
        <v>Ludmila</v>
      </c>
      <c r="I364" s="187" t="str">
        <f>'2009'!D269</f>
        <v>Šokalová</v>
      </c>
      <c r="J364" s="129" t="str">
        <f>'2009'!E269</f>
        <v>Frýdek-Místek</v>
      </c>
      <c r="K364" s="290" t="str">
        <f>'2009'!F269</f>
        <v>16:24,0</v>
      </c>
      <c r="L364" s="151" t="str">
        <f>'2009'!C270</f>
        <v>Adriana</v>
      </c>
      <c r="M364" s="187" t="str">
        <f>'2009'!D270</f>
        <v>Bednaríková</v>
      </c>
      <c r="N364" s="129" t="str">
        <f>'2009'!E270</f>
        <v>Ostrava</v>
      </c>
      <c r="O364" s="299" t="str">
        <f>'2009'!F270</f>
        <v>16:30,0</v>
      </c>
    </row>
    <row r="365" spans="1:15">
      <c r="A365" s="1080"/>
      <c r="B365" s="1097"/>
      <c r="C365" s="128" t="s">
        <v>1455</v>
      </c>
      <c r="D365" s="159" t="str">
        <f>'2009'!I268</f>
        <v>Rostislav</v>
      </c>
      <c r="E365" s="185" t="str">
        <f>'2009'!J268</f>
        <v>Travníček</v>
      </c>
      <c r="F365" s="130" t="str">
        <f>'2009'!K268</f>
        <v>Frýdek-Místek</v>
      </c>
      <c r="G365" s="291" t="str">
        <f>'2009'!L268</f>
        <v>28:55,5</v>
      </c>
      <c r="H365" s="159" t="str">
        <f>'2009'!I269</f>
        <v>Daniel</v>
      </c>
      <c r="I365" s="185" t="str">
        <f>'2009'!J269</f>
        <v>Šindelek</v>
      </c>
      <c r="J365" s="130" t="str">
        <f>'2009'!K269</f>
        <v>Frýdek-Místek</v>
      </c>
      <c r="K365" s="291" t="str">
        <f>'2009'!L269</f>
        <v>29:02,0</v>
      </c>
      <c r="L365" s="159" t="str">
        <f>'2009'!I270</f>
        <v>Miroslav</v>
      </c>
      <c r="M365" s="185" t="str">
        <f>'2009'!J270</f>
        <v>Niemiec</v>
      </c>
      <c r="N365" s="130" t="str">
        <f>'2009'!K270</f>
        <v>Goleszów</v>
      </c>
      <c r="O365" s="298" t="str">
        <f>'2009'!L270</f>
        <v>29:50,0</v>
      </c>
    </row>
    <row r="366" spans="1:15">
      <c r="A366" s="1080"/>
      <c r="B366" s="1098" t="s">
        <v>775</v>
      </c>
      <c r="C366" s="127" t="s">
        <v>1456</v>
      </c>
      <c r="D366" s="151"/>
      <c r="E366" s="187"/>
      <c r="F366" s="129"/>
      <c r="G366" s="290"/>
      <c r="H366" s="151"/>
      <c r="I366" s="187"/>
      <c r="J366" s="129"/>
      <c r="K366" s="290"/>
      <c r="L366" s="151"/>
      <c r="M366" s="187"/>
      <c r="N366" s="129"/>
      <c r="O366" s="299"/>
    </row>
    <row r="367" spans="1:15">
      <c r="A367" s="1080"/>
      <c r="B367" s="1099"/>
      <c r="C367" s="128" t="s">
        <v>1455</v>
      </c>
      <c r="D367" s="159" t="str">
        <f>'2009'!I293</f>
        <v>Vladislav</v>
      </c>
      <c r="E367" s="185" t="str">
        <f>'2009'!J293</f>
        <v>Martynek</v>
      </c>
      <c r="F367" s="130" t="str">
        <f>'2009'!K293</f>
        <v>Mosty u Jabl.</v>
      </c>
      <c r="G367" s="291" t="str">
        <f>'2009'!L293</f>
        <v>29:07,0</v>
      </c>
      <c r="H367" s="159" t="str">
        <f>'2009'!I294</f>
        <v>Roman</v>
      </c>
      <c r="I367" s="185" t="str">
        <f>'2009'!J294</f>
        <v>Slowioczek</v>
      </c>
      <c r="J367" s="130" t="str">
        <f>'2009'!K294</f>
        <v>Jablunkov</v>
      </c>
      <c r="K367" s="291" t="str">
        <f>'2009'!L294</f>
        <v>29:47,8</v>
      </c>
      <c r="L367" s="159" t="str">
        <f>'2009'!I295</f>
        <v>Josef</v>
      </c>
      <c r="M367" s="185" t="str">
        <f>'2009'!J295</f>
        <v>Nejezchleba</v>
      </c>
      <c r="N367" s="130" t="str">
        <f>'2009'!K295</f>
        <v>Frýdek-Místek</v>
      </c>
      <c r="O367" s="298" t="str">
        <f>'2009'!L295</f>
        <v>32:01,0</v>
      </c>
    </row>
    <row r="368" spans="1:15" hidden="1">
      <c r="A368" s="1080"/>
      <c r="B368" s="1100" t="s">
        <v>1454</v>
      </c>
      <c r="C368" s="127" t="s">
        <v>1456</v>
      </c>
      <c r="D368" s="151"/>
      <c r="E368" s="187"/>
      <c r="F368" s="129"/>
      <c r="G368" s="290"/>
      <c r="H368" s="151"/>
      <c r="I368" s="187"/>
      <c r="J368" s="129"/>
      <c r="K368" s="290"/>
      <c r="L368" s="151"/>
      <c r="M368" s="187"/>
      <c r="N368" s="129"/>
      <c r="O368" s="299"/>
    </row>
    <row r="369" spans="1:15">
      <c r="A369" s="1080"/>
      <c r="B369" s="1101"/>
      <c r="C369" s="383" t="s">
        <v>1455</v>
      </c>
      <c r="D369" s="158" t="str">
        <f>'2009'!C293</f>
        <v>František</v>
      </c>
      <c r="E369" s="157" t="str">
        <f>'2009'!D293</f>
        <v>Holec</v>
      </c>
      <c r="F369" s="147" t="str">
        <f>'2009'!E293</f>
        <v>Frýdek-Místek</v>
      </c>
      <c r="G369" s="289" t="str">
        <f>'2009'!F293</f>
        <v>34:50,9</v>
      </c>
      <c r="H369" s="158" t="str">
        <f>'2009'!C294</f>
        <v>Ervin</v>
      </c>
      <c r="I369" s="157" t="str">
        <f>'2009'!D294</f>
        <v>Podžorny</v>
      </c>
      <c r="J369" s="147" t="str">
        <f>'2009'!E294</f>
        <v>Český Těšín</v>
      </c>
      <c r="K369" s="289" t="str">
        <f>'2009'!F294</f>
        <v>36:08,0</v>
      </c>
      <c r="L369" s="158" t="str">
        <f>'2009'!C295</f>
        <v>Peter</v>
      </c>
      <c r="M369" s="157" t="str">
        <f>'2009'!D295</f>
        <v>Balko</v>
      </c>
      <c r="N369" s="147" t="str">
        <f>'2009'!E295</f>
        <v>Frýdek-Místek</v>
      </c>
      <c r="O369" s="294" t="str">
        <f>'2009'!F295</f>
        <v>37:23,6</v>
      </c>
    </row>
    <row r="370" spans="1:15" hidden="1">
      <c r="A370" s="1080"/>
      <c r="B370" s="1102" t="s">
        <v>2820</v>
      </c>
      <c r="C370" s="127" t="s">
        <v>1456</v>
      </c>
      <c r="D370" s="151"/>
      <c r="E370" s="187"/>
      <c r="F370" s="129"/>
      <c r="G370" s="290"/>
      <c r="H370" s="151"/>
      <c r="I370" s="187"/>
      <c r="J370" s="129"/>
      <c r="K370" s="290"/>
      <c r="L370" s="151"/>
      <c r="M370" s="187"/>
      <c r="N370" s="129"/>
      <c r="O370" s="299"/>
    </row>
    <row r="371" spans="1:15">
      <c r="A371" s="1080"/>
      <c r="B371" s="1103"/>
      <c r="C371" s="383" t="s">
        <v>1455</v>
      </c>
      <c r="D371" s="158" t="str">
        <f>'2009'!C319</f>
        <v>Jaroslav</v>
      </c>
      <c r="E371" s="157" t="str">
        <f>'2009'!D319</f>
        <v>Gaman</v>
      </c>
      <c r="F371" s="147" t="str">
        <f>'2009'!E319</f>
        <v>Havířov</v>
      </c>
      <c r="G371" s="289" t="str">
        <f>'2009'!F319</f>
        <v>43:03,0</v>
      </c>
      <c r="H371" s="158">
        <f>'2009'!C320</f>
        <v>0</v>
      </c>
      <c r="I371" s="157">
        <f>'2009'!D320</f>
        <v>0</v>
      </c>
      <c r="J371" s="147">
        <f>'2009'!E320</f>
        <v>0</v>
      </c>
      <c r="K371" s="289">
        <f>'2009'!F320</f>
        <v>0</v>
      </c>
      <c r="L371" s="158">
        <f>'2009'!C321</f>
        <v>0</v>
      </c>
      <c r="M371" s="157">
        <f>'2009'!D321</f>
        <v>0</v>
      </c>
      <c r="N371" s="147">
        <f>'2009'!E321</f>
        <v>0</v>
      </c>
      <c r="O371" s="294">
        <f>'2009'!F321</f>
        <v>0</v>
      </c>
    </row>
    <row r="372" spans="1:15" ht="12.75" thickBot="1">
      <c r="A372" s="1080"/>
      <c r="B372" s="1104" t="s">
        <v>2562</v>
      </c>
      <c r="C372" s="127"/>
      <c r="D372" s="158" t="str">
        <f>'2009'!I319</f>
        <v>Bronislav</v>
      </c>
      <c r="E372" s="157" t="str">
        <f>'2009'!J319</f>
        <v>Walek</v>
      </c>
      <c r="F372" s="129" t="str">
        <f>'2009'!K319</f>
        <v>Hrádek</v>
      </c>
      <c r="G372" s="290" t="str">
        <f>'2009'!L319</f>
        <v>12:53,0</v>
      </c>
      <c r="H372" s="151" t="str">
        <f>'2009'!I320</f>
        <v>Tomáš</v>
      </c>
      <c r="I372" s="187" t="str">
        <f>'2009'!J320</f>
        <v>Gorny</v>
      </c>
      <c r="J372" s="129" t="str">
        <f>'2009'!K320</f>
        <v>Suszynka</v>
      </c>
      <c r="K372" s="290" t="str">
        <f>'2009'!L320</f>
        <v>14:27,0</v>
      </c>
      <c r="L372" s="151" t="str">
        <f>'2009'!I321</f>
        <v>Milan</v>
      </c>
      <c r="M372" s="187" t="str">
        <f>'2009'!J321</f>
        <v>Maršálek</v>
      </c>
      <c r="N372" s="129" t="str">
        <f>'2009'!K321</f>
        <v>Hodoňovice</v>
      </c>
      <c r="O372" s="299" t="str">
        <f>'2009'!L321</f>
        <v>14:34,0</v>
      </c>
    </row>
    <row r="373" spans="1:15" ht="12.75" hidden="1" thickBot="1">
      <c r="A373" s="1080"/>
      <c r="B373" s="1105"/>
      <c r="C373" s="138"/>
      <c r="D373" s="161"/>
      <c r="E373" s="186"/>
      <c r="F373" s="139"/>
      <c r="G373" s="292"/>
      <c r="H373" s="161"/>
      <c r="I373" s="186"/>
      <c r="J373" s="139"/>
      <c r="K373" s="292"/>
      <c r="L373" s="161"/>
      <c r="M373" s="186"/>
      <c r="N373" s="139"/>
      <c r="O373" s="300"/>
    </row>
    <row r="374" spans="1:15" hidden="1">
      <c r="A374" s="1080"/>
      <c r="B374" s="1106" t="s">
        <v>556</v>
      </c>
      <c r="C374" s="384" t="s">
        <v>1456</v>
      </c>
      <c r="D374" s="385"/>
      <c r="E374" s="386"/>
      <c r="F374" s="387"/>
      <c r="G374" s="388"/>
      <c r="H374" s="385"/>
      <c r="I374" s="386"/>
      <c r="J374" s="387"/>
      <c r="K374" s="388"/>
      <c r="L374" s="385"/>
      <c r="M374" s="386"/>
      <c r="N374" s="387"/>
      <c r="O374" s="389"/>
    </row>
    <row r="375" spans="1:15" ht="12.75" hidden="1" thickBot="1">
      <c r="A375" s="1108"/>
      <c r="B375" s="1107"/>
      <c r="C375" s="138" t="s">
        <v>1455</v>
      </c>
      <c r="D375" s="161">
        <f>'2009'!C413</f>
        <v>0</v>
      </c>
      <c r="E375" s="186">
        <f>'2009'!D413</f>
        <v>0</v>
      </c>
      <c r="F375" s="139">
        <f>'2009'!E413</f>
        <v>0</v>
      </c>
      <c r="G375" s="292">
        <f>'2009'!F413</f>
        <v>0</v>
      </c>
      <c r="H375" s="161"/>
      <c r="I375" s="186"/>
      <c r="J375" s="139"/>
      <c r="K375" s="292"/>
      <c r="L375" s="161"/>
      <c r="M375" s="186"/>
      <c r="N375" s="139"/>
      <c r="O375" s="300"/>
    </row>
    <row r="376" spans="1:15">
      <c r="A376" s="1079">
        <v>2010</v>
      </c>
      <c r="B376" s="1082" t="s">
        <v>909</v>
      </c>
      <c r="C376" s="131" t="s">
        <v>1449</v>
      </c>
      <c r="D376" s="155" t="str">
        <f>'2010'!C14</f>
        <v>Jana</v>
      </c>
      <c r="E376" s="154" t="str">
        <f>'2010'!D14</f>
        <v>Kaletová</v>
      </c>
      <c r="F376" s="132" t="str">
        <f>'2010'!E14</f>
        <v>Hrádek</v>
      </c>
      <c r="G376" s="288" t="str">
        <f>'2010'!F14</f>
        <v>00:30,6</v>
      </c>
      <c r="H376" s="155" t="str">
        <f>'2010'!C15</f>
        <v>Sylvie</v>
      </c>
      <c r="I376" s="154" t="str">
        <f>'2010'!D15</f>
        <v>Byrtusová</v>
      </c>
      <c r="J376" s="132" t="str">
        <f>'2010'!E15</f>
        <v>Bukovec</v>
      </c>
      <c r="K376" s="288" t="str">
        <f>'2010'!F15</f>
        <v>00:31,6</v>
      </c>
      <c r="L376" s="155" t="str">
        <f>'2010'!C16</f>
        <v>Natalie</v>
      </c>
      <c r="M376" s="154" t="str">
        <f>'2010'!D16</f>
        <v>Kaletová</v>
      </c>
      <c r="N376" s="596" t="str">
        <f>'2010'!E16</f>
        <v>České Budějovice</v>
      </c>
      <c r="O376" s="293" t="str">
        <f>'2010'!F16</f>
        <v>00:35,0</v>
      </c>
    </row>
    <row r="377" spans="1:15">
      <c r="A377" s="1080"/>
      <c r="B377" s="1083"/>
      <c r="C377" s="128" t="s">
        <v>1450</v>
      </c>
      <c r="D377" s="159" t="str">
        <f>'2010'!I14</f>
        <v>Marek</v>
      </c>
      <c r="E377" s="185" t="str">
        <f>'2010'!J14</f>
        <v>Benek</v>
      </c>
      <c r="F377" s="130" t="str">
        <f>'2010'!K14</f>
        <v>Hrádek</v>
      </c>
      <c r="G377" s="291" t="str">
        <f>'2010'!L14</f>
        <v>00:33,4</v>
      </c>
      <c r="H377" s="159" t="str">
        <f>'2010'!I15</f>
        <v>Sebastian</v>
      </c>
      <c r="I377" s="185" t="str">
        <f>'2010'!J15</f>
        <v>Žabka</v>
      </c>
      <c r="J377" s="130" t="str">
        <f>'2010'!K15</f>
        <v>Hrádek</v>
      </c>
      <c r="K377" s="291" t="str">
        <f>'2010'!L15</f>
        <v>00:37,4</v>
      </c>
      <c r="L377" s="159" t="str">
        <f>'2010'!I16</f>
        <v>Daniel</v>
      </c>
      <c r="M377" s="185" t="str">
        <f>'2010'!J16</f>
        <v>Kaleta</v>
      </c>
      <c r="N377" s="130" t="str">
        <f>'2010'!K16</f>
        <v>Hrádek</v>
      </c>
      <c r="O377" s="298" t="str">
        <f>'2010'!L16</f>
        <v>00:39,0</v>
      </c>
    </row>
    <row r="378" spans="1:15">
      <c r="A378" s="1080"/>
      <c r="B378" s="1084" t="s">
        <v>1452</v>
      </c>
      <c r="C378" s="127" t="s">
        <v>1449</v>
      </c>
      <c r="D378" s="151" t="str">
        <f>'2010'!C39</f>
        <v>Klára</v>
      </c>
      <c r="E378" s="187" t="str">
        <f>'2010'!D39</f>
        <v>Teofilová</v>
      </c>
      <c r="F378" s="129" t="str">
        <f>'2010'!E39</f>
        <v>Bystřice</v>
      </c>
      <c r="G378" s="290" t="str">
        <f>'2010'!F39</f>
        <v>01:28,0</v>
      </c>
      <c r="H378" s="151" t="str">
        <f>'2010'!C40</f>
        <v>Lenka</v>
      </c>
      <c r="I378" s="187" t="str">
        <f>'2010'!D40</f>
        <v>Konderlová</v>
      </c>
      <c r="J378" s="129" t="str">
        <f>'2010'!E40</f>
        <v>Nýdek</v>
      </c>
      <c r="K378" s="290" t="str">
        <f>'2010'!F40</f>
        <v>01:30,0</v>
      </c>
      <c r="L378" s="151" t="str">
        <f>'2010'!C41</f>
        <v>Anna</v>
      </c>
      <c r="M378" s="187" t="str">
        <f>'2010'!D41</f>
        <v>Bojková</v>
      </c>
      <c r="N378" s="129" t="str">
        <f>'2010'!E41</f>
        <v>Bystřice</v>
      </c>
      <c r="O378" s="299" t="str">
        <f>'2010'!F41</f>
        <v>01:30,7</v>
      </c>
    </row>
    <row r="379" spans="1:15">
      <c r="A379" s="1080"/>
      <c r="B379" s="1085"/>
      <c r="C379" s="128" t="s">
        <v>1450</v>
      </c>
      <c r="D379" s="159" t="str">
        <f>'2010'!I39</f>
        <v>Lukáš</v>
      </c>
      <c r="E379" s="185" t="str">
        <f>'2010'!J39</f>
        <v>Holub</v>
      </c>
      <c r="F379" s="130" t="str">
        <f>'2010'!K39</f>
        <v>Frýdek-Místek</v>
      </c>
      <c r="G379" s="291" t="str">
        <f>'2010'!L39</f>
        <v>01:21,0</v>
      </c>
      <c r="H379" s="159" t="str">
        <f>'2010'!I40</f>
        <v>Lukáš</v>
      </c>
      <c r="I379" s="185" t="str">
        <f>'2010'!J40</f>
        <v>Skotnica</v>
      </c>
      <c r="J379" s="130" t="str">
        <f>'2010'!K40</f>
        <v>Frýdek-Místek</v>
      </c>
      <c r="K379" s="291" t="str">
        <f>'2010'!L40</f>
        <v>01:23,0</v>
      </c>
      <c r="L379" s="159" t="str">
        <f>'2010'!I41</f>
        <v>Grzegorz</v>
      </c>
      <c r="M379" s="185" t="str">
        <f>'2010'!J41</f>
        <v>Zawada</v>
      </c>
      <c r="N379" s="130" t="str">
        <f>'2010'!K41</f>
        <v>Istebna</v>
      </c>
      <c r="O379" s="298" t="str">
        <f>'2010'!L41</f>
        <v>01:26,0</v>
      </c>
    </row>
    <row r="380" spans="1:15">
      <c r="A380" s="1080"/>
      <c r="B380" s="1086" t="s">
        <v>778</v>
      </c>
      <c r="C380" s="127" t="s">
        <v>1449</v>
      </c>
      <c r="D380" s="151" t="str">
        <f>'2010'!C76</f>
        <v>Kristýna</v>
      </c>
      <c r="E380" s="187" t="str">
        <f>'2010'!D76</f>
        <v>Škanderová</v>
      </c>
      <c r="F380" s="129" t="str">
        <f>'2010'!E76</f>
        <v>Frýdek-Místek</v>
      </c>
      <c r="G380" s="290" t="str">
        <f>'2010'!F76</f>
        <v>01:19,0</v>
      </c>
      <c r="H380" s="151" t="str">
        <f>'2010'!C77</f>
        <v>Petra</v>
      </c>
      <c r="I380" s="187" t="str">
        <f>'2010'!D77</f>
        <v>Pavlásková</v>
      </c>
      <c r="J380" s="129" t="str">
        <f>'2010'!E77</f>
        <v>Frýdek-Místek</v>
      </c>
      <c r="K380" s="290" t="str">
        <f>'2010'!F77</f>
        <v>01:22,0</v>
      </c>
      <c r="L380" s="151" t="str">
        <f>'2010'!C78</f>
        <v>Martina</v>
      </c>
      <c r="M380" s="187" t="str">
        <f>'2010'!D78</f>
        <v>Bartošicová</v>
      </c>
      <c r="N380" s="129" t="str">
        <f>'2010'!E78</f>
        <v>Orlová</v>
      </c>
      <c r="O380" s="299" t="str">
        <f>'2010'!F78</f>
        <v>01:26,0</v>
      </c>
    </row>
    <row r="381" spans="1:15">
      <c r="A381" s="1080"/>
      <c r="B381" s="1087"/>
      <c r="C381" s="128" t="s">
        <v>1450</v>
      </c>
      <c r="D381" s="159" t="str">
        <f>'2010'!I76</f>
        <v>Ondřej</v>
      </c>
      <c r="E381" s="185" t="str">
        <f>'2010'!J76</f>
        <v>Szotkowski</v>
      </c>
      <c r="F381" s="130" t="str">
        <f>'2010'!K76</f>
        <v>Jablunkov</v>
      </c>
      <c r="G381" s="291" t="str">
        <f>'2010'!L76</f>
        <v>02:27,0</v>
      </c>
      <c r="H381" s="159" t="str">
        <f>'2010'!I77</f>
        <v>Filip</v>
      </c>
      <c r="I381" s="185" t="str">
        <f>'2010'!J77</f>
        <v>Szotkowski</v>
      </c>
      <c r="J381" s="130" t="str">
        <f>'2010'!K77</f>
        <v>Třinec</v>
      </c>
      <c r="K381" s="291" t="str">
        <f>'2010'!L77</f>
        <v>02:29,0</v>
      </c>
      <c r="L381" s="159" t="str">
        <f>'2010'!I78</f>
        <v>Dawid</v>
      </c>
      <c r="M381" s="185" t="str">
        <f>'2010'!J78</f>
        <v>Zawada</v>
      </c>
      <c r="N381" s="130" t="str">
        <f>'2010'!K78</f>
        <v>Istebna</v>
      </c>
      <c r="O381" s="298" t="str">
        <f>'2010'!L78</f>
        <v>02:31,0</v>
      </c>
    </row>
    <row r="382" spans="1:15">
      <c r="A382" s="1080"/>
      <c r="B382" s="1088" t="s">
        <v>779</v>
      </c>
      <c r="C382" s="127" t="s">
        <v>1449</v>
      </c>
      <c r="D382" s="151" t="str">
        <f>'2010'!C121</f>
        <v>Helena</v>
      </c>
      <c r="E382" s="187" t="str">
        <f>'2010'!D121</f>
        <v>Benčová</v>
      </c>
      <c r="F382" s="129" t="str">
        <f>'2010'!E121</f>
        <v>Frýdek-Místek</v>
      </c>
      <c r="G382" s="290" t="str">
        <f>'2010'!F121</f>
        <v>02:18,0</v>
      </c>
      <c r="H382" s="151" t="str">
        <f>'2010'!C122</f>
        <v>Gabriela</v>
      </c>
      <c r="I382" s="187" t="str">
        <f>'2010'!D122</f>
        <v>Szotkowská</v>
      </c>
      <c r="J382" s="129" t="str">
        <f>'2010'!E122</f>
        <v>Jablunkov</v>
      </c>
      <c r="K382" s="290" t="str">
        <f>'2010'!F122</f>
        <v>02:21,0</v>
      </c>
      <c r="L382" s="151" t="str">
        <f>'2010'!C123</f>
        <v>Eva</v>
      </c>
      <c r="M382" s="187" t="str">
        <f>'2010'!D123</f>
        <v>Pišteková</v>
      </c>
      <c r="N382" s="129" t="str">
        <f>'2010'!E123</f>
        <v>Frýdek-Místek</v>
      </c>
      <c r="O382" s="299" t="str">
        <f>'2010'!F123</f>
        <v>02:23,0</v>
      </c>
    </row>
    <row r="383" spans="1:15">
      <c r="A383" s="1080"/>
      <c r="B383" s="1089"/>
      <c r="C383" s="128" t="s">
        <v>1450</v>
      </c>
      <c r="D383" s="159" t="str">
        <f>'2010'!I121</f>
        <v>Patrik</v>
      </c>
      <c r="E383" s="185" t="str">
        <f>'2010'!J121</f>
        <v>Říha</v>
      </c>
      <c r="F383" s="130" t="str">
        <f>'2010'!K121</f>
        <v>Frýdek-Místek</v>
      </c>
      <c r="G383" s="291" t="str">
        <f>'2010'!L121</f>
        <v>02:44,0</v>
      </c>
      <c r="H383" s="159" t="str">
        <f>'2010'!I122</f>
        <v>Antoni</v>
      </c>
      <c r="I383" s="185" t="str">
        <f>'2010'!J122</f>
        <v>Juroszek</v>
      </c>
      <c r="J383" s="130" t="str">
        <f>'2010'!K122</f>
        <v>Istebna</v>
      </c>
      <c r="K383" s="291" t="str">
        <f>'2010'!L122</f>
        <v>02:47,0</v>
      </c>
      <c r="L383" s="159" t="str">
        <f>'2010'!I123</f>
        <v>Andrzej</v>
      </c>
      <c r="M383" s="185" t="str">
        <f>'2010'!J123</f>
        <v>Jalowiczor</v>
      </c>
      <c r="N383" s="130" t="str">
        <f>'2010'!K123</f>
        <v>Istebna</v>
      </c>
      <c r="O383" s="298" t="str">
        <f>'2010'!L123</f>
        <v>02:51,0</v>
      </c>
    </row>
    <row r="384" spans="1:15">
      <c r="A384" s="1080"/>
      <c r="B384" s="1090" t="s">
        <v>780</v>
      </c>
      <c r="C384" s="127" t="s">
        <v>1449</v>
      </c>
      <c r="D384" s="151" t="str">
        <f>'2010'!C165</f>
        <v>Hana</v>
      </c>
      <c r="E384" s="187" t="str">
        <f>'2010'!D165</f>
        <v>Walaská</v>
      </c>
      <c r="F384" s="129" t="str">
        <f>'2010'!E165</f>
        <v>Třinec</v>
      </c>
      <c r="G384" s="290" t="str">
        <f>'2010'!F165</f>
        <v>02:47,0</v>
      </c>
      <c r="H384" s="151" t="str">
        <f>'2010'!C166</f>
        <v>Karolína</v>
      </c>
      <c r="I384" s="187" t="str">
        <f>'2010'!D166</f>
        <v>Mrázková</v>
      </c>
      <c r="J384" s="129" t="str">
        <f>'2010'!E166</f>
        <v>Jablunkov</v>
      </c>
      <c r="K384" s="290" t="str">
        <f>'2010'!F166</f>
        <v>02:52,0</v>
      </c>
      <c r="L384" s="151" t="str">
        <f>'2010'!C167</f>
        <v>Blanka</v>
      </c>
      <c r="M384" s="187" t="str">
        <f>'2010'!D167</f>
        <v>Hunerová</v>
      </c>
      <c r="N384" s="129" t="str">
        <f>'2010'!E167</f>
        <v>Frýdek-Místek</v>
      </c>
      <c r="O384" s="299" t="str">
        <f>'2010'!F167</f>
        <v>02:53,0</v>
      </c>
    </row>
    <row r="385" spans="1:15">
      <c r="A385" s="1080"/>
      <c r="B385" s="1091"/>
      <c r="C385" s="128" t="s">
        <v>1450</v>
      </c>
      <c r="D385" s="159" t="str">
        <f>'2010'!I165</f>
        <v>Jakub</v>
      </c>
      <c r="E385" s="185" t="str">
        <f>'2010'!J165</f>
        <v>Zemaník</v>
      </c>
      <c r="F385" s="130" t="str">
        <f>'2010'!K165</f>
        <v>Frýdek-Místek</v>
      </c>
      <c r="G385" s="291" t="str">
        <f>'2010'!L165</f>
        <v>04:18,0</v>
      </c>
      <c r="H385" s="159" t="str">
        <f>'2010'!I166</f>
        <v>Szymon</v>
      </c>
      <c r="I385" s="185" t="str">
        <f>'2010'!J166</f>
        <v>Czepczor</v>
      </c>
      <c r="J385" s="130" t="str">
        <f>'2010'!K166</f>
        <v>Istebna</v>
      </c>
      <c r="K385" s="291" t="str">
        <f>'2010'!L166</f>
        <v>04:27,0</v>
      </c>
      <c r="L385" s="159" t="str">
        <f>'2010'!I167</f>
        <v>Pavel</v>
      </c>
      <c r="M385" s="185" t="str">
        <f>'2010'!J167</f>
        <v>Szymala</v>
      </c>
      <c r="N385" s="130" t="str">
        <f>'2010'!K167</f>
        <v>Frýdek-Místek</v>
      </c>
      <c r="O385" s="298" t="str">
        <f>'2010'!L167</f>
        <v>04:32,0</v>
      </c>
    </row>
    <row r="386" spans="1:15">
      <c r="A386" s="1080"/>
      <c r="B386" s="1090" t="s">
        <v>1636</v>
      </c>
      <c r="C386" s="127" t="s">
        <v>1449</v>
      </c>
      <c r="D386" s="151" t="str">
        <f>'2010'!C193</f>
        <v>Petra</v>
      </c>
      <c r="E386" s="187" t="str">
        <f>'2010'!D193</f>
        <v>Čaganová</v>
      </c>
      <c r="F386" s="129" t="str">
        <f>'2010'!E193</f>
        <v>Frýdek-Místek</v>
      </c>
      <c r="G386" s="290" t="str">
        <f>'2010'!F193</f>
        <v>05:16,0</v>
      </c>
      <c r="H386" s="151" t="str">
        <f>'2010'!C194</f>
        <v>Veronika</v>
      </c>
      <c r="I386" s="187" t="str">
        <f>'2010'!D194</f>
        <v>Moškořová</v>
      </c>
      <c r="J386" s="129" t="str">
        <f>'2010'!E194</f>
        <v>Frýdek-Místek</v>
      </c>
      <c r="K386" s="290" t="str">
        <f>'2010'!F194</f>
        <v>05:22,0</v>
      </c>
      <c r="L386" s="151" t="str">
        <f>'2010'!C195</f>
        <v>Lucie</v>
      </c>
      <c r="M386" s="187" t="str">
        <f>'2010'!D195</f>
        <v>Slováková</v>
      </c>
      <c r="N386" s="129" t="str">
        <f>'2010'!E195</f>
        <v>Frýdek-Místek</v>
      </c>
      <c r="O386" s="299" t="str">
        <f>'2010'!F195</f>
        <v>05:26,0</v>
      </c>
    </row>
    <row r="387" spans="1:15">
      <c r="A387" s="1080"/>
      <c r="B387" s="1091"/>
      <c r="C387" s="128" t="s">
        <v>1450</v>
      </c>
      <c r="D387" s="159" t="str">
        <f>'2010'!I193</f>
        <v>Tomáš</v>
      </c>
      <c r="E387" s="185" t="str">
        <f>'2010'!J193</f>
        <v>Filipec</v>
      </c>
      <c r="F387" s="130" t="str">
        <f>'2010'!K193</f>
        <v>Frýdek-Místek</v>
      </c>
      <c r="G387" s="291" t="str">
        <f>'2010'!L193</f>
        <v>11:43,0</v>
      </c>
      <c r="H387" s="159" t="str">
        <f>'2010'!I194</f>
        <v>Radek</v>
      </c>
      <c r="I387" s="185" t="str">
        <f>'2010'!J194</f>
        <v>Dokoupil</v>
      </c>
      <c r="J387" s="130" t="str">
        <f>'2010'!K194</f>
        <v>Karviná</v>
      </c>
      <c r="K387" s="291" t="str">
        <f>'2010'!L194</f>
        <v>13:56,0</v>
      </c>
      <c r="L387" s="159" t="str">
        <f>'2010'!I195</f>
        <v>Ladislav</v>
      </c>
      <c r="M387" s="185" t="str">
        <f>'2010'!J195</f>
        <v>Šútora</v>
      </c>
      <c r="N387" s="130" t="str">
        <f>'2010'!K195</f>
        <v>Frýdek-Místek</v>
      </c>
      <c r="O387" s="298" t="str">
        <f>'2010'!L195</f>
        <v>14:11,0</v>
      </c>
    </row>
    <row r="388" spans="1:15">
      <c r="A388" s="1080"/>
      <c r="B388" s="1092" t="s">
        <v>781</v>
      </c>
      <c r="C388" s="127" t="s">
        <v>1449</v>
      </c>
      <c r="D388" s="151" t="str">
        <f>'2010'!C218</f>
        <v>Petra</v>
      </c>
      <c r="E388" s="187" t="str">
        <f>'2010'!D218</f>
        <v>Čaganová</v>
      </c>
      <c r="F388" s="129" t="str">
        <f>'2010'!E218</f>
        <v>Frýdek-Místek</v>
      </c>
      <c r="G388" s="290" t="str">
        <f>'2010'!F218</f>
        <v>15:35,0</v>
      </c>
      <c r="H388" s="151" t="str">
        <f>'2010'!C219</f>
        <v>Alice</v>
      </c>
      <c r="I388" s="187" t="str">
        <f>'2010'!D219</f>
        <v>Pišová</v>
      </c>
      <c r="J388" s="129" t="str">
        <f>'2010'!E219</f>
        <v>Frýdek-Místek</v>
      </c>
      <c r="K388" s="290" t="str">
        <f>'2010'!F219</f>
        <v>17:17,0</v>
      </c>
      <c r="L388" s="151" t="str">
        <f>'2010'!C220</f>
        <v>Ivana</v>
      </c>
      <c r="M388" s="187" t="str">
        <f>'2010'!D220</f>
        <v>Matušková</v>
      </c>
      <c r="N388" s="129" t="str">
        <f>'2010'!E220</f>
        <v>Frýdek-Místek</v>
      </c>
      <c r="O388" s="299" t="str">
        <f>'2010'!F220</f>
        <v>18:13,0</v>
      </c>
    </row>
    <row r="389" spans="1:15">
      <c r="A389" s="1080"/>
      <c r="B389" s="1093"/>
      <c r="C389" s="128" t="s">
        <v>1450</v>
      </c>
      <c r="D389" s="159" t="str">
        <f>'2010'!I218</f>
        <v>Petr</v>
      </c>
      <c r="E389" s="185" t="str">
        <f>'2010'!J218</f>
        <v>Kaminski</v>
      </c>
      <c r="F389" s="130" t="str">
        <f>'2010'!K218</f>
        <v>Havířov</v>
      </c>
      <c r="G389" s="291" t="str">
        <f>'2010'!L218</f>
        <v>11:20,0</v>
      </c>
      <c r="H389" s="159" t="str">
        <f>'2010'!I219</f>
        <v>Petr</v>
      </c>
      <c r="I389" s="185" t="str">
        <f>'2010'!J219</f>
        <v>Lukeš</v>
      </c>
      <c r="J389" s="130" t="str">
        <f>'2010'!K219</f>
        <v>Frýdek-Místek</v>
      </c>
      <c r="K389" s="291" t="str">
        <f>'2010'!L219</f>
        <v>12:05,0</v>
      </c>
      <c r="L389" s="159" t="str">
        <f>'2010'!I220</f>
        <v>Daniel</v>
      </c>
      <c r="M389" s="185" t="str">
        <f>'2010'!J220</f>
        <v>Bezecný</v>
      </c>
      <c r="N389" s="130" t="str">
        <f>'2010'!K220</f>
        <v>Frýdek-Místek</v>
      </c>
      <c r="O389" s="298" t="str">
        <f>'2010'!L220</f>
        <v>15:18,0</v>
      </c>
    </row>
    <row r="390" spans="1:15">
      <c r="A390" s="1080"/>
      <c r="B390" s="1094" t="s">
        <v>782</v>
      </c>
      <c r="C390" s="127" t="s">
        <v>1456</v>
      </c>
      <c r="D390" s="151" t="str">
        <f>'2010'!C243</f>
        <v>Andrea</v>
      </c>
      <c r="E390" s="187" t="str">
        <f>'2010'!D243</f>
        <v>Krstevová</v>
      </c>
      <c r="F390" s="129" t="str">
        <f>'2010'!E243</f>
        <v>Kopřivnice</v>
      </c>
      <c r="G390" s="290" t="str">
        <f>'2010'!F243</f>
        <v>13:36,0</v>
      </c>
      <c r="H390" s="151" t="str">
        <f>'2010'!C244</f>
        <v>Lucie</v>
      </c>
      <c r="I390" s="187" t="str">
        <f>'2010'!D244</f>
        <v>Szotkowská</v>
      </c>
      <c r="J390" s="129" t="str">
        <f>'2010'!E244</f>
        <v>Jablunkov</v>
      </c>
      <c r="K390" s="290" t="str">
        <f>'2010'!F244</f>
        <v>14:25,0</v>
      </c>
      <c r="L390" s="151" t="str">
        <f>'2010'!C245</f>
        <v>Hana</v>
      </c>
      <c r="M390" s="187" t="str">
        <f>'2010'!D245</f>
        <v>Haroková</v>
      </c>
      <c r="N390" s="129" t="str">
        <f>'2010'!E245</f>
        <v>Havířov</v>
      </c>
      <c r="O390" s="299" t="str">
        <f>'2010'!F245</f>
        <v>15:01,0</v>
      </c>
    </row>
    <row r="391" spans="1:15">
      <c r="A391" s="1080"/>
      <c r="B391" s="1095"/>
      <c r="C391" s="128" t="s">
        <v>1455</v>
      </c>
      <c r="D391" s="159" t="str">
        <f>'2010'!I243</f>
        <v>Václav</v>
      </c>
      <c r="E391" s="185" t="str">
        <f>'2010'!J243</f>
        <v>Bitala</v>
      </c>
      <c r="F391" s="204" t="str">
        <f>'2010'!K243</f>
        <v>Kopřivnice</v>
      </c>
      <c r="G391" s="291" t="str">
        <f>'2010'!L243</f>
        <v>26:18,0</v>
      </c>
      <c r="H391" s="159" t="str">
        <f>'2010'!I244</f>
        <v>Tomasz</v>
      </c>
      <c r="I391" s="185" t="str">
        <f>'2010'!J244</f>
        <v>Wróbel</v>
      </c>
      <c r="J391" s="130" t="str">
        <f>'2010'!K244</f>
        <v>Dziegielów</v>
      </c>
      <c r="K391" s="291" t="str">
        <f>'2010'!L244</f>
        <v>26:47,0</v>
      </c>
      <c r="L391" s="159" t="str">
        <f>'2010'!I245</f>
        <v>Ľuboslav</v>
      </c>
      <c r="M391" s="185" t="str">
        <f>'2010'!J245</f>
        <v>Čierňava</v>
      </c>
      <c r="N391" s="130" t="str">
        <f>'2010'!K245</f>
        <v>Čadca</v>
      </c>
      <c r="O391" s="298" t="str">
        <f>'2010'!L245</f>
        <v>27:46,0</v>
      </c>
    </row>
    <row r="392" spans="1:15">
      <c r="A392" s="1080"/>
      <c r="B392" s="1096" t="s">
        <v>1453</v>
      </c>
      <c r="C392" s="127" t="s">
        <v>1456</v>
      </c>
      <c r="D392" s="151" t="str">
        <f>'2010'!C269</f>
        <v>Radka</v>
      </c>
      <c r="E392" s="187" t="str">
        <f>'2010'!D269</f>
        <v>Miturová</v>
      </c>
      <c r="F392" s="129" t="str">
        <f>'2010'!E269</f>
        <v>Ostrava</v>
      </c>
      <c r="G392" s="290" t="str">
        <f>'2010'!F269</f>
        <v>15:10,0</v>
      </c>
      <c r="H392" s="151" t="str">
        <f>'2010'!C270</f>
        <v>Karin</v>
      </c>
      <c r="I392" s="187" t="str">
        <f>'2010'!D270</f>
        <v>Javorská</v>
      </c>
      <c r="J392" s="129" t="str">
        <f>'2010'!E270</f>
        <v>Karviná</v>
      </c>
      <c r="K392" s="290" t="str">
        <f>'2010'!F270</f>
        <v>15:22,0</v>
      </c>
      <c r="L392" s="151" t="str">
        <f>'2010'!C271</f>
        <v>Jana</v>
      </c>
      <c r="M392" s="187" t="str">
        <f>'2010'!D271</f>
        <v>Matalová</v>
      </c>
      <c r="N392" s="129" t="str">
        <f>'2010'!E271</f>
        <v>Frýdek-Místek</v>
      </c>
      <c r="O392" s="299" t="str">
        <f>'2010'!F271</f>
        <v>15:41,0</v>
      </c>
    </row>
    <row r="393" spans="1:15">
      <c r="A393" s="1080"/>
      <c r="B393" s="1097"/>
      <c r="C393" s="128" t="s">
        <v>1455</v>
      </c>
      <c r="D393" s="159" t="str">
        <f>'2010'!I269</f>
        <v>Daniel</v>
      </c>
      <c r="E393" s="185" t="str">
        <f>'2010'!J269</f>
        <v>Šindelek</v>
      </c>
      <c r="F393" s="130" t="str">
        <f>'2010'!K269</f>
        <v>Frýdek-Místek</v>
      </c>
      <c r="G393" s="291" t="str">
        <f>'2010'!L269</f>
        <v>28:27,0</v>
      </c>
      <c r="H393" s="159" t="str">
        <f>'2010'!I270</f>
        <v>Rostislav</v>
      </c>
      <c r="I393" s="185" t="str">
        <f>'2010'!J270</f>
        <v>Trávníček</v>
      </c>
      <c r="J393" s="130" t="str">
        <f>'2010'!K270</f>
        <v>Frýdek-Místek</v>
      </c>
      <c r="K393" s="291" t="str">
        <f>'2010'!L270</f>
        <v>28:31,0</v>
      </c>
      <c r="L393" s="159" t="str">
        <f>'2010'!I271</f>
        <v>Radim</v>
      </c>
      <c r="M393" s="185" t="str">
        <f>'2010'!J271</f>
        <v>Oborný</v>
      </c>
      <c r="N393" s="130" t="str">
        <f>'2010'!K271</f>
        <v>Baláž Team</v>
      </c>
      <c r="O393" s="298" t="str">
        <f>'2010'!L271</f>
        <v>28:34,0</v>
      </c>
    </row>
    <row r="394" spans="1:15" hidden="1">
      <c r="A394" s="1080"/>
      <c r="B394" s="1098" t="s">
        <v>775</v>
      </c>
      <c r="C394" s="127" t="s">
        <v>1456</v>
      </c>
      <c r="D394" s="151"/>
      <c r="E394" s="187"/>
      <c r="F394" s="129"/>
      <c r="G394" s="290"/>
      <c r="H394" s="151"/>
      <c r="I394" s="187"/>
      <c r="J394" s="129"/>
      <c r="K394" s="290"/>
      <c r="L394" s="151"/>
      <c r="M394" s="187"/>
      <c r="N394" s="129"/>
      <c r="O394" s="299"/>
    </row>
    <row r="395" spans="1:15">
      <c r="A395" s="1080"/>
      <c r="B395" s="1099"/>
      <c r="C395" s="128" t="s">
        <v>1455</v>
      </c>
      <c r="D395" s="159" t="str">
        <f>'2010'!I294</f>
        <v>Vladislav</v>
      </c>
      <c r="E395" s="185" t="str">
        <f>'2010'!J294</f>
        <v>Martynek</v>
      </c>
      <c r="F395" s="130" t="str">
        <f>'2010'!K294</f>
        <v>Mosty u Jabl.</v>
      </c>
      <c r="G395" s="291" t="str">
        <f>'2010'!L294</f>
        <v>29:21,0</v>
      </c>
      <c r="H395" s="159" t="str">
        <f>'2010'!I295</f>
        <v>Roman</v>
      </c>
      <c r="I395" s="185" t="str">
        <f>'2010'!J295</f>
        <v>Slowioczek</v>
      </c>
      <c r="J395" s="130" t="str">
        <f>'2010'!K295</f>
        <v>Jablunkov</v>
      </c>
      <c r="K395" s="291" t="str">
        <f>'2010'!L295</f>
        <v>29:27,0</v>
      </c>
      <c r="L395" s="159" t="str">
        <f>'2010'!I296</f>
        <v>Jiří</v>
      </c>
      <c r="M395" s="185" t="str">
        <f>'2010'!J296</f>
        <v>Zátopek</v>
      </c>
      <c r="N395" s="130" t="str">
        <f>'2010'!K296</f>
        <v>Ostrava</v>
      </c>
      <c r="O395" s="298" t="str">
        <f>'2010'!L296</f>
        <v>29:41,0</v>
      </c>
    </row>
    <row r="396" spans="1:15" hidden="1">
      <c r="A396" s="1080"/>
      <c r="B396" s="1100" t="s">
        <v>1454</v>
      </c>
      <c r="C396" s="127" t="s">
        <v>1456</v>
      </c>
      <c r="D396" s="151"/>
      <c r="E396" s="187"/>
      <c r="F396" s="129"/>
      <c r="G396" s="290"/>
      <c r="H396" s="151"/>
      <c r="I396" s="187"/>
      <c r="J396" s="129"/>
      <c r="K396" s="290"/>
      <c r="L396" s="151"/>
      <c r="M396" s="187"/>
      <c r="N396" s="129"/>
      <c r="O396" s="299"/>
    </row>
    <row r="397" spans="1:15">
      <c r="A397" s="1080"/>
      <c r="B397" s="1101"/>
      <c r="C397" s="383" t="s">
        <v>1455</v>
      </c>
      <c r="D397" s="158" t="str">
        <f>'2010'!C294</f>
        <v>Alfons</v>
      </c>
      <c r="E397" s="157" t="str">
        <f>'2010'!D294</f>
        <v>Výtisk</v>
      </c>
      <c r="F397" s="147" t="str">
        <f>'2010'!E294</f>
        <v>Ostrava</v>
      </c>
      <c r="G397" s="289" t="str">
        <f>'2010'!F294</f>
        <v>33:34,8</v>
      </c>
      <c r="H397" s="158" t="str">
        <f>'2010'!C295</f>
        <v>Pavol</v>
      </c>
      <c r="I397" s="157" t="str">
        <f>'2010'!D295</f>
        <v>Fogaš</v>
      </c>
      <c r="J397" s="147" t="str">
        <f>'2010'!E295</f>
        <v>Kopřivnice</v>
      </c>
      <c r="K397" s="289" t="str">
        <f>'2010'!F295</f>
        <v>36:44,0</v>
      </c>
      <c r="L397" s="158" t="str">
        <f>'2010'!C296</f>
        <v>Ervin</v>
      </c>
      <c r="M397" s="157" t="str">
        <f>'2010'!D296</f>
        <v>Podžorný</v>
      </c>
      <c r="N397" s="147" t="str">
        <f>'2010'!E296</f>
        <v>Český Těšín</v>
      </c>
      <c r="O397" s="294" t="str">
        <f>'2010'!F296</f>
        <v>37:08,0</v>
      </c>
    </row>
    <row r="398" spans="1:15" hidden="1">
      <c r="A398" s="1080"/>
      <c r="B398" s="1102" t="s">
        <v>2820</v>
      </c>
      <c r="C398" s="127" t="s">
        <v>1456</v>
      </c>
      <c r="D398" s="151"/>
      <c r="E398" s="187"/>
      <c r="F398" s="129"/>
      <c r="G398" s="290"/>
      <c r="H398" s="151"/>
      <c r="I398" s="187"/>
      <c r="J398" s="129"/>
      <c r="K398" s="290"/>
      <c r="L398" s="151"/>
      <c r="M398" s="187"/>
      <c r="N398" s="129"/>
      <c r="O398" s="299"/>
    </row>
    <row r="399" spans="1:15">
      <c r="A399" s="1080"/>
      <c r="B399" s="1103"/>
      <c r="C399" s="383" t="s">
        <v>1455</v>
      </c>
      <c r="D399" s="158" t="str">
        <f>'2010'!C320</f>
        <v>Jaroslav</v>
      </c>
      <c r="E399" s="157" t="str">
        <f>'2010'!D320</f>
        <v>Gaman</v>
      </c>
      <c r="F399" s="147" t="str">
        <f>'2010'!E320</f>
        <v>Havířov</v>
      </c>
      <c r="G399" s="289" t="str">
        <f>'2010'!F320</f>
        <v>45:59,0</v>
      </c>
      <c r="H399" s="158" t="str">
        <f>'2010'!C321</f>
        <v>František</v>
      </c>
      <c r="I399" s="157" t="str">
        <f>'2010'!D321</f>
        <v>Zikeš</v>
      </c>
      <c r="J399" s="147" t="str">
        <f>'2010'!E321</f>
        <v>Frýdek-Místek</v>
      </c>
      <c r="K399" s="289" t="str">
        <f>'2010'!F321</f>
        <v>53:05,0</v>
      </c>
      <c r="L399" s="158">
        <f>'2010'!C322</f>
        <v>0</v>
      </c>
      <c r="M399" s="157">
        <f>'2010'!D322</f>
        <v>0</v>
      </c>
      <c r="N399" s="147">
        <f>'2010'!E322</f>
        <v>0</v>
      </c>
      <c r="O399" s="294">
        <f>'2010'!F322</f>
        <v>0</v>
      </c>
    </row>
    <row r="400" spans="1:15">
      <c r="A400" s="1080"/>
      <c r="B400" s="1104" t="s">
        <v>2562</v>
      </c>
      <c r="C400" s="127"/>
      <c r="D400" s="151" t="str">
        <f>'2010'!I320</f>
        <v>Žofie</v>
      </c>
      <c r="E400" s="187" t="str">
        <f>'2010'!J320</f>
        <v>Dordová</v>
      </c>
      <c r="F400" s="129" t="str">
        <f>'2010'!K320</f>
        <v>Hrádek</v>
      </c>
      <c r="G400" s="290" t="str">
        <f>'2010'!L320</f>
        <v>22:33,0</v>
      </c>
      <c r="H400" s="151" t="str">
        <f>'2010'!I321</f>
        <v>Soňa</v>
      </c>
      <c r="I400" s="187" t="str">
        <f>'2010'!J321</f>
        <v>Sedláčková</v>
      </c>
      <c r="J400" s="129" t="str">
        <f>'2010'!K321</f>
        <v>Hrádek</v>
      </c>
      <c r="K400" s="290" t="str">
        <f>'2010'!L321</f>
        <v>26:50,0</v>
      </c>
      <c r="L400" s="151">
        <f>'2010'!I322</f>
        <v>0</v>
      </c>
      <c r="M400" s="187">
        <f>'2010'!J322</f>
        <v>0</v>
      </c>
      <c r="N400" s="129">
        <f>'2010'!K322</f>
        <v>0</v>
      </c>
      <c r="O400" s="299">
        <f>'2010'!L322</f>
        <v>0</v>
      </c>
    </row>
    <row r="401" spans="1:15" ht="12.75" thickBot="1">
      <c r="A401" s="1080"/>
      <c r="B401" s="1105"/>
      <c r="C401" s="138"/>
      <c r="D401" s="161"/>
      <c r="E401" s="186"/>
      <c r="F401" s="139"/>
      <c r="G401" s="292"/>
      <c r="H401" s="161"/>
      <c r="I401" s="186"/>
      <c r="J401" s="139"/>
      <c r="K401" s="292"/>
      <c r="L401" s="161"/>
      <c r="M401" s="186"/>
      <c r="N401" s="139"/>
      <c r="O401" s="300"/>
    </row>
    <row r="402" spans="1:15" hidden="1">
      <c r="A402" s="1080"/>
      <c r="B402" s="1106" t="s">
        <v>556</v>
      </c>
      <c r="C402" s="384" t="s">
        <v>1456</v>
      </c>
      <c r="D402" s="385"/>
      <c r="E402" s="386"/>
      <c r="F402" s="387"/>
      <c r="G402" s="388"/>
      <c r="H402" s="385"/>
      <c r="I402" s="386"/>
      <c r="J402" s="387"/>
      <c r="K402" s="388"/>
      <c r="L402" s="385"/>
      <c r="M402" s="386"/>
      <c r="N402" s="387"/>
      <c r="O402" s="389"/>
    </row>
    <row r="403" spans="1:15" ht="12.75" hidden="1" thickBot="1">
      <c r="A403" s="1108"/>
      <c r="B403" s="1107"/>
      <c r="C403" s="138" t="s">
        <v>1455</v>
      </c>
      <c r="D403" s="161">
        <f>'2010'!C441</f>
        <v>0</v>
      </c>
      <c r="E403" s="186">
        <f>'2010'!D441</f>
        <v>0</v>
      </c>
      <c r="F403" s="139">
        <f>'2010'!E441</f>
        <v>0</v>
      </c>
      <c r="G403" s="292">
        <f>'2010'!F441</f>
        <v>0</v>
      </c>
      <c r="H403" s="161"/>
      <c r="I403" s="186"/>
      <c r="J403" s="139"/>
      <c r="K403" s="292"/>
      <c r="L403" s="161"/>
      <c r="M403" s="186"/>
      <c r="N403" s="139"/>
      <c r="O403" s="300"/>
    </row>
    <row r="404" spans="1:15">
      <c r="A404" s="1079">
        <v>2011</v>
      </c>
      <c r="B404" s="1082" t="s">
        <v>909</v>
      </c>
      <c r="C404" s="131" t="s">
        <v>1449</v>
      </c>
      <c r="D404" s="155" t="str">
        <f>'2011'!C14</f>
        <v>Nikola</v>
      </c>
      <c r="E404" s="154" t="str">
        <f>'2011'!D14</f>
        <v>Chovanečková</v>
      </c>
      <c r="F404" s="132" t="str">
        <f>'2011'!E14</f>
        <v>Štramberk</v>
      </c>
      <c r="G404" s="288" t="str">
        <f>'2011'!F14</f>
        <v>00:27,0</v>
      </c>
      <c r="H404" s="155" t="str">
        <f>'2011'!C15</f>
        <v>Ema</v>
      </c>
      <c r="I404" s="154" t="str">
        <f>'2011'!D15</f>
        <v>Feilhauerová</v>
      </c>
      <c r="J404" s="132" t="str">
        <f>'2011'!E15</f>
        <v>Kopřivnice</v>
      </c>
      <c r="K404" s="288" t="str">
        <f>'2011'!F15</f>
        <v>00:28,0</v>
      </c>
      <c r="L404" s="155" t="str">
        <f>'2011'!C16</f>
        <v>Michaela</v>
      </c>
      <c r="M404" s="154" t="str">
        <f>'2011'!D16</f>
        <v>Melčáková</v>
      </c>
      <c r="N404" s="132" t="str">
        <f>'2011'!E16</f>
        <v>Kopřivnice</v>
      </c>
      <c r="O404" s="293" t="str">
        <f>'2011'!F16</f>
        <v>00:29,0</v>
      </c>
    </row>
    <row r="405" spans="1:15">
      <c r="A405" s="1080"/>
      <c r="B405" s="1083"/>
      <c r="C405" s="128" t="s">
        <v>1450</v>
      </c>
      <c r="D405" s="159" t="str">
        <f>'2011'!I14</f>
        <v>Sebastian</v>
      </c>
      <c r="E405" s="185" t="str">
        <f>'2011'!J14</f>
        <v>Žabka</v>
      </c>
      <c r="F405" s="130" t="str">
        <f>'2011'!K14</f>
        <v>Hrádek</v>
      </c>
      <c r="G405" s="291" t="str">
        <f>'2011'!L14</f>
        <v>00:28,0</v>
      </c>
      <c r="H405" s="159" t="str">
        <f>'2011'!I15</f>
        <v>Vojtěch</v>
      </c>
      <c r="I405" s="185" t="str">
        <f>'2011'!J15</f>
        <v>Lasovský</v>
      </c>
      <c r="J405" s="130" t="str">
        <f>'2011'!K15</f>
        <v>Kopřivnice</v>
      </c>
      <c r="K405" s="291" t="str">
        <f>'2011'!L15</f>
        <v>00:30,0</v>
      </c>
      <c r="L405" s="159" t="str">
        <f>'2011'!I16</f>
        <v>Martin</v>
      </c>
      <c r="M405" s="185" t="str">
        <f>'2011'!J16</f>
        <v>Vlk</v>
      </c>
      <c r="N405" s="130" t="str">
        <f>'2011'!K16</f>
        <v>Frýdek-Místek</v>
      </c>
      <c r="O405" s="298" t="str">
        <f>'2011'!L16</f>
        <v>00:31,0</v>
      </c>
    </row>
    <row r="406" spans="1:15">
      <c r="A406" s="1080"/>
      <c r="B406" s="1084" t="s">
        <v>1452</v>
      </c>
      <c r="C406" s="127" t="s">
        <v>1449</v>
      </c>
      <c r="D406" s="151" t="str">
        <f>'2011'!C42</f>
        <v>Simona</v>
      </c>
      <c r="E406" s="187" t="str">
        <f>'2011'!D42</f>
        <v>Masnicová</v>
      </c>
      <c r="F406" s="129" t="str">
        <f>'2011'!E42</f>
        <v>Jablunkov</v>
      </c>
      <c r="G406" s="290" t="str">
        <f>'2011'!F42</f>
        <v>01:28,0</v>
      </c>
      <c r="H406" s="151" t="str">
        <f>'2011'!C43</f>
        <v>Klára</v>
      </c>
      <c r="I406" s="187" t="str">
        <f>'2011'!D43</f>
        <v>Ningerová</v>
      </c>
      <c r="J406" s="129" t="str">
        <f>'2011'!E43</f>
        <v>Frýdek-Místek</v>
      </c>
      <c r="K406" s="290" t="str">
        <f>'2011'!F43</f>
        <v>01:30,0</v>
      </c>
      <c r="L406" s="151" t="str">
        <f>'2011'!C44</f>
        <v>Markéta</v>
      </c>
      <c r="M406" s="187" t="str">
        <f>'2011'!D44</f>
        <v>Czudková</v>
      </c>
      <c r="N406" s="129" t="str">
        <f>'2011'!E44</f>
        <v>Jablunkov</v>
      </c>
      <c r="O406" s="299" t="str">
        <f>'2011'!F44</f>
        <v>01:33,0</v>
      </c>
    </row>
    <row r="407" spans="1:15">
      <c r="A407" s="1080"/>
      <c r="B407" s="1085"/>
      <c r="C407" s="128" t="s">
        <v>1450</v>
      </c>
      <c r="D407" s="159" t="str">
        <f>'2011'!I42</f>
        <v>Jan</v>
      </c>
      <c r="E407" s="185" t="str">
        <f>'2011'!J42</f>
        <v>Zawada</v>
      </c>
      <c r="F407" s="130" t="str">
        <f>'2011'!K42</f>
        <v>Istebna</v>
      </c>
      <c r="G407" s="291" t="str">
        <f>'2011'!L42</f>
        <v>01:20,0</v>
      </c>
      <c r="H407" s="159" t="str">
        <f>'2011'!I43</f>
        <v>Pawel</v>
      </c>
      <c r="I407" s="185" t="str">
        <f>'2011'!J43</f>
        <v>Zawada</v>
      </c>
      <c r="J407" s="130" t="str">
        <f>'2011'!K43</f>
        <v>Istebna</v>
      </c>
      <c r="K407" s="291" t="str">
        <f>'2011'!L43</f>
        <v>01:21,0</v>
      </c>
      <c r="L407" s="159" t="str">
        <f>'2011'!I44</f>
        <v>Filip</v>
      </c>
      <c r="M407" s="185" t="str">
        <f>'2011'!J44</f>
        <v>Jančík</v>
      </c>
      <c r="N407" s="130" t="str">
        <f>'2011'!K44</f>
        <v>Hrádek</v>
      </c>
      <c r="O407" s="298" t="str">
        <f>'2011'!L44</f>
        <v>01:21,7</v>
      </c>
    </row>
    <row r="408" spans="1:15">
      <c r="A408" s="1080"/>
      <c r="B408" s="1086" t="s">
        <v>778</v>
      </c>
      <c r="C408" s="127" t="s">
        <v>1449</v>
      </c>
      <c r="D408" s="151" t="str">
        <f>'2011'!C79</f>
        <v>Jana</v>
      </c>
      <c r="E408" s="187" t="str">
        <f>'2011'!D79</f>
        <v>Nováková</v>
      </c>
      <c r="F408" s="129" t="str">
        <f>'2011'!E79</f>
        <v>Ostrava</v>
      </c>
      <c r="G408" s="290" t="str">
        <f>'2011'!F79</f>
        <v>01:15,0</v>
      </c>
      <c r="H408" s="151" t="str">
        <f>'2011'!C80</f>
        <v>Natalia</v>
      </c>
      <c r="I408" s="187" t="str">
        <f>'2011'!D80</f>
        <v>Sewastynowicz</v>
      </c>
      <c r="J408" s="129" t="str">
        <f>'2011'!E80</f>
        <v>Istebna</v>
      </c>
      <c r="K408" s="290" t="str">
        <f>'2011'!F80</f>
        <v>01:18,0</v>
      </c>
      <c r="L408" s="151" t="str">
        <f>'2011'!C81</f>
        <v>Klára</v>
      </c>
      <c r="M408" s="187" t="str">
        <f>'2011'!D81</f>
        <v>Teofilová</v>
      </c>
      <c r="N408" s="129" t="str">
        <f>'2011'!E81</f>
        <v>Bystřice</v>
      </c>
      <c r="O408" s="299" t="str">
        <f>'2011'!F81</f>
        <v>01:19,0</v>
      </c>
    </row>
    <row r="409" spans="1:15">
      <c r="A409" s="1080"/>
      <c r="B409" s="1087"/>
      <c r="C409" s="128" t="s">
        <v>1450</v>
      </c>
      <c r="D409" s="159" t="str">
        <f>'2011'!I79</f>
        <v>Filip</v>
      </c>
      <c r="E409" s="185" t="str">
        <f>'2011'!J79</f>
        <v>Szotkowski</v>
      </c>
      <c r="F409" s="130" t="str">
        <f>'2011'!K79</f>
        <v>Hrádek</v>
      </c>
      <c r="G409" s="291" t="str">
        <f>'2011'!L79</f>
        <v>02:18,0</v>
      </c>
      <c r="H409" s="159" t="str">
        <f>'2011'!I80</f>
        <v>Dawid</v>
      </c>
      <c r="I409" s="185" t="str">
        <f>'2011'!J80</f>
        <v>Zawada</v>
      </c>
      <c r="J409" s="130" t="str">
        <f>'2011'!K80</f>
        <v>Istebna</v>
      </c>
      <c r="K409" s="291" t="str">
        <f>'2011'!L80</f>
        <v>02:20,0</v>
      </c>
      <c r="L409" s="159" t="str">
        <f>'2011'!I81</f>
        <v>Grzegorz</v>
      </c>
      <c r="M409" s="185" t="str">
        <f>'2011'!J81</f>
        <v>Zawada</v>
      </c>
      <c r="N409" s="130" t="str">
        <f>'2011'!K81</f>
        <v>Istebna</v>
      </c>
      <c r="O409" s="298" t="str">
        <f>'2011'!L81</f>
        <v>02:22,0</v>
      </c>
    </row>
    <row r="410" spans="1:15">
      <c r="A410" s="1080"/>
      <c r="B410" s="1088" t="s">
        <v>779</v>
      </c>
      <c r="C410" s="127" t="s">
        <v>1449</v>
      </c>
      <c r="D410" s="151" t="str">
        <f>'2011'!C124</f>
        <v>Helena</v>
      </c>
      <c r="E410" s="187" t="str">
        <f>'2011'!D124</f>
        <v>Benčová</v>
      </c>
      <c r="F410" s="129" t="str">
        <f>'2011'!E124</f>
        <v>Frýdek-Místek</v>
      </c>
      <c r="G410" s="290" t="str">
        <f>'2011'!F124</f>
        <v>02:08,0</v>
      </c>
      <c r="H410" s="151" t="str">
        <f>'2011'!C125</f>
        <v>Eva</v>
      </c>
      <c r="I410" s="187" t="str">
        <f>'2011'!D125</f>
        <v>Pišteková</v>
      </c>
      <c r="J410" s="129" t="str">
        <f>'2011'!E125</f>
        <v>Frýdek-Místek</v>
      </c>
      <c r="K410" s="290" t="str">
        <f>'2011'!F125</f>
        <v>02:13,0</v>
      </c>
      <c r="L410" s="151" t="str">
        <f>'2011'!C126</f>
        <v>Kristýna</v>
      </c>
      <c r="M410" s="187" t="str">
        <f>'2011'!D126</f>
        <v>Škanderová</v>
      </c>
      <c r="N410" s="129" t="str">
        <f>'2011'!E126</f>
        <v>Frýdek-Místek</v>
      </c>
      <c r="O410" s="299" t="str">
        <f>'2011'!F126</f>
        <v>02:21,0</v>
      </c>
    </row>
    <row r="411" spans="1:15">
      <c r="A411" s="1080"/>
      <c r="B411" s="1089"/>
      <c r="C411" s="128" t="s">
        <v>1450</v>
      </c>
      <c r="D411" s="159" t="str">
        <f>'2011'!I124</f>
        <v>Dominik</v>
      </c>
      <c r="E411" s="185" t="str">
        <f>'2011'!J124</f>
        <v>Janeček</v>
      </c>
      <c r="F411" s="130" t="str">
        <f>'2011'!K124</f>
        <v>Frýdek-Místek</v>
      </c>
      <c r="G411" s="291" t="str">
        <f>'2011'!L124</f>
        <v>02:43,0</v>
      </c>
      <c r="H411" s="159" t="str">
        <f>'2011'!I125</f>
        <v>Marek</v>
      </c>
      <c r="I411" s="185" t="str">
        <f>'2011'!J125</f>
        <v>Czepczor</v>
      </c>
      <c r="J411" s="130" t="str">
        <f>'2011'!K125</f>
        <v>Istebna</v>
      </c>
      <c r="K411" s="291" t="str">
        <f>'2011'!L125</f>
        <v>02:47,0</v>
      </c>
      <c r="L411" s="159" t="str">
        <f>'2011'!I126</f>
        <v>Dominik</v>
      </c>
      <c r="M411" s="185" t="str">
        <f>'2011'!J126</f>
        <v>Haltof</v>
      </c>
      <c r="N411" s="130" t="str">
        <f>'2011'!K126</f>
        <v>Frýdek-Místek</v>
      </c>
      <c r="O411" s="298" t="str">
        <f>'2011'!L126</f>
        <v>02:49,0</v>
      </c>
    </row>
    <row r="412" spans="1:15">
      <c r="A412" s="1080"/>
      <c r="B412" s="1090" t="s">
        <v>780</v>
      </c>
      <c r="C412" s="127" t="s">
        <v>1449</v>
      </c>
      <c r="D412" s="151" t="str">
        <f>'2011'!C168</f>
        <v>Veronika</v>
      </c>
      <c r="E412" s="187" t="str">
        <f>'2011'!D168</f>
        <v>Siebeltová</v>
      </c>
      <c r="F412" s="129" t="str">
        <f>'2011'!E168</f>
        <v>Frýdek-Místek</v>
      </c>
      <c r="G412" s="290" t="str">
        <f>'2011'!F168</f>
        <v>02:32,0</v>
      </c>
      <c r="H412" s="151" t="str">
        <f>'2011'!C169</f>
        <v>Kateřina</v>
      </c>
      <c r="I412" s="187" t="str">
        <f>'2011'!D169</f>
        <v>Siebeltová</v>
      </c>
      <c r="J412" s="129" t="str">
        <f>'2011'!E169</f>
        <v>Frýdek-Místek</v>
      </c>
      <c r="K412" s="290" t="str">
        <f>'2011'!F169</f>
        <v>02:33,0</v>
      </c>
      <c r="L412" s="151" t="str">
        <f>'2011'!C170</f>
        <v>Natálie</v>
      </c>
      <c r="M412" s="187" t="str">
        <f>'2011'!D170</f>
        <v>Závorková</v>
      </c>
      <c r="N412" s="129" t="str">
        <f>'2011'!E170</f>
        <v>Frýdek-Místek</v>
      </c>
      <c r="O412" s="299" t="str">
        <f>'2011'!F170</f>
        <v>02:38,0</v>
      </c>
    </row>
    <row r="413" spans="1:15">
      <c r="A413" s="1080"/>
      <c r="B413" s="1091"/>
      <c r="C413" s="128" t="s">
        <v>1450</v>
      </c>
      <c r="D413" s="159" t="str">
        <f>'2011'!I168</f>
        <v>Adam</v>
      </c>
      <c r="E413" s="185" t="str">
        <f>'2011'!J168</f>
        <v>Gaura</v>
      </c>
      <c r="F413" s="130" t="str">
        <f>'2011'!K168</f>
        <v>Český Těšín</v>
      </c>
      <c r="G413" s="291" t="str">
        <f>'2011'!L168</f>
        <v>04:35,0</v>
      </c>
      <c r="H413" s="159" t="str">
        <f>'2011'!I169</f>
        <v>Andrzej</v>
      </c>
      <c r="I413" s="185" t="str">
        <f>'2011'!J169</f>
        <v>Jalowiczor</v>
      </c>
      <c r="J413" s="130" t="str">
        <f>'2011'!K169</f>
        <v>Istebna</v>
      </c>
      <c r="K413" s="291" t="str">
        <f>'2011'!L169</f>
        <v>04:49,0</v>
      </c>
      <c r="L413" s="159" t="str">
        <f>'2011'!I170</f>
        <v>Andrzej</v>
      </c>
      <c r="M413" s="185" t="str">
        <f>'2011'!J170</f>
        <v>Zawada</v>
      </c>
      <c r="N413" s="130" t="str">
        <f>'2011'!K170</f>
        <v>Istebna</v>
      </c>
      <c r="O413" s="298" t="str">
        <f>'2011'!L170</f>
        <v>04:50,0</v>
      </c>
    </row>
    <row r="414" spans="1:15">
      <c r="A414" s="1080"/>
      <c r="B414" s="1090" t="s">
        <v>1636</v>
      </c>
      <c r="C414" s="127" t="s">
        <v>1449</v>
      </c>
      <c r="D414" s="151" t="str">
        <f>'2011'!C196</f>
        <v>Hana</v>
      </c>
      <c r="E414" s="187" t="str">
        <f>'2011'!D196</f>
        <v>Walaská</v>
      </c>
      <c r="F414" s="129" t="str">
        <f>'2011'!E196</f>
        <v>Třinec</v>
      </c>
      <c r="G414" s="290" t="str">
        <f>'2011'!F196</f>
        <v>05:12,0</v>
      </c>
      <c r="H414" s="151" t="str">
        <f>'2011'!C197</f>
        <v>Karolína</v>
      </c>
      <c r="I414" s="187" t="str">
        <f>'2011'!D197</f>
        <v>Mrázková</v>
      </c>
      <c r="J414" s="129" t="str">
        <f>'2011'!E197</f>
        <v>Třinec</v>
      </c>
      <c r="K414" s="290" t="str">
        <f>'2011'!F197</f>
        <v>05:26,0</v>
      </c>
      <c r="L414" s="151" t="str">
        <f>'2011'!C198</f>
        <v>Michaela</v>
      </c>
      <c r="M414" s="187" t="str">
        <f>'2011'!D198</f>
        <v>Danysová</v>
      </c>
      <c r="N414" s="129" t="str">
        <f>'2011'!E198</f>
        <v>Frýdek-Místek</v>
      </c>
      <c r="O414" s="299" t="str">
        <f>'2011'!F198</f>
        <v>05:42,0</v>
      </c>
    </row>
    <row r="415" spans="1:15">
      <c r="A415" s="1080"/>
      <c r="B415" s="1091"/>
      <c r="C415" s="128" t="s">
        <v>1450</v>
      </c>
      <c r="D415" s="159" t="str">
        <f>'2011'!I196</f>
        <v>Pavel</v>
      </c>
      <c r="E415" s="185" t="str">
        <f>'2011'!J196</f>
        <v>Szymala</v>
      </c>
      <c r="F415" s="130" t="str">
        <f>'2011'!K196</f>
        <v>Frýdek-Místek</v>
      </c>
      <c r="G415" s="291" t="str">
        <f>'2011'!L196</f>
        <v>13:15,0</v>
      </c>
      <c r="H415" s="159" t="str">
        <f>'2011'!I197</f>
        <v>Marek</v>
      </c>
      <c r="I415" s="185" t="str">
        <f>'2011'!J197</f>
        <v>Chrascina</v>
      </c>
      <c r="J415" s="130" t="str">
        <f>'2011'!K197</f>
        <v>Jablunkov</v>
      </c>
      <c r="K415" s="291" t="str">
        <f>'2011'!L197</f>
        <v>13:53,0</v>
      </c>
      <c r="L415" s="159" t="str">
        <f>'2011'!I198</f>
        <v>Jan</v>
      </c>
      <c r="M415" s="185" t="str">
        <f>'2011'!J198</f>
        <v>Lubojacki</v>
      </c>
      <c r="N415" s="130" t="str">
        <f>'2011'!K198</f>
        <v>Jablunkov</v>
      </c>
      <c r="O415" s="298" t="str">
        <f>'2011'!L198</f>
        <v>16:18,0</v>
      </c>
    </row>
    <row r="416" spans="1:15">
      <c r="A416" s="1080"/>
      <c r="B416" s="1092" t="s">
        <v>781</v>
      </c>
      <c r="C416" s="127" t="s">
        <v>1449</v>
      </c>
      <c r="D416" s="151" t="str">
        <f>'2011'!C221</f>
        <v>Petra</v>
      </c>
      <c r="E416" s="187" t="str">
        <f>'2011'!D221</f>
        <v>Čaganová</v>
      </c>
      <c r="F416" s="129" t="str">
        <f>'2011'!E221</f>
        <v>Frýdek-Místek</v>
      </c>
      <c r="G416" s="290" t="str">
        <f>'2011'!F221</f>
        <v>14:09,0</v>
      </c>
      <c r="H416" s="151" t="str">
        <f>'2011'!C222</f>
        <v>Veronika</v>
      </c>
      <c r="I416" s="187" t="str">
        <f>'2011'!D222</f>
        <v>Moškořová</v>
      </c>
      <c r="J416" s="129" t="str">
        <f>'2011'!E222</f>
        <v>Frýdek-Místek</v>
      </c>
      <c r="K416" s="290" t="str">
        <f>'2011'!F222</f>
        <v>16:17,0</v>
      </c>
      <c r="L416" s="151" t="str">
        <f>'2011'!C223</f>
        <v>Barbora</v>
      </c>
      <c r="M416" s="187" t="str">
        <f>'2011'!D223</f>
        <v>Kosová</v>
      </c>
      <c r="N416" s="129" t="str">
        <f>'2011'!E223</f>
        <v>Třinec</v>
      </c>
      <c r="O416" s="299" t="str">
        <f>'2011'!F223</f>
        <v>16:55,0</v>
      </c>
    </row>
    <row r="417" spans="1:15">
      <c r="A417" s="1080"/>
      <c r="B417" s="1093"/>
      <c r="C417" s="128" t="s">
        <v>1450</v>
      </c>
      <c r="D417" s="159" t="str">
        <f>'2011'!I221</f>
        <v>Tomáš</v>
      </c>
      <c r="E417" s="185" t="str">
        <f>'2011'!J221</f>
        <v>Filipec</v>
      </c>
      <c r="F417" s="130" t="str">
        <f>'2011'!K221</f>
        <v>Frýdek-Místek</v>
      </c>
      <c r="G417" s="291" t="str">
        <f>'2011'!L221</f>
        <v>12:15,0</v>
      </c>
      <c r="H417" s="159">
        <f>'2011'!I222</f>
        <v>0</v>
      </c>
      <c r="I417" s="185">
        <f>'2011'!J222</f>
        <v>0</v>
      </c>
      <c r="J417" s="130">
        <f>'2011'!K222</f>
        <v>0</v>
      </c>
      <c r="K417" s="291">
        <f>'2011'!L222</f>
        <v>0</v>
      </c>
      <c r="L417" s="159">
        <f>'2011'!I223</f>
        <v>0</v>
      </c>
      <c r="M417" s="185">
        <f>'2011'!J223</f>
        <v>0</v>
      </c>
      <c r="N417" s="130">
        <f>'2011'!K223</f>
        <v>0</v>
      </c>
      <c r="O417" s="298">
        <f>'2011'!L223</f>
        <v>0</v>
      </c>
    </row>
    <row r="418" spans="1:15">
      <c r="A418" s="1080"/>
      <c r="B418" s="1094" t="s">
        <v>782</v>
      </c>
      <c r="C418" s="127" t="s">
        <v>1456</v>
      </c>
      <c r="D418" s="151" t="str">
        <f>'2011'!C246</f>
        <v>Lucie</v>
      </c>
      <c r="E418" s="187" t="str">
        <f>'2011'!D246</f>
        <v>Szotkowská</v>
      </c>
      <c r="F418" s="129" t="str">
        <f>'2011'!E246</f>
        <v>Jablunkov</v>
      </c>
      <c r="G418" s="290" t="str">
        <f>'2011'!F246</f>
        <v>14:39,0</v>
      </c>
      <c r="H418" s="151" t="str">
        <f>'2011'!C247</f>
        <v>Ivana</v>
      </c>
      <c r="I418" s="187" t="str">
        <f>'2011'!D247</f>
        <v>Lubojacká</v>
      </c>
      <c r="J418" s="129" t="str">
        <f>'2011'!E247</f>
        <v>Jablunkov</v>
      </c>
      <c r="K418" s="290" t="str">
        <f>'2011'!F247</f>
        <v>15:31,0</v>
      </c>
      <c r="L418" s="151" t="str">
        <f>'2011'!C248</f>
        <v>Iva</v>
      </c>
      <c r="M418" s="187" t="str">
        <f>'2011'!D248</f>
        <v>Štefková</v>
      </c>
      <c r="N418" s="129" t="str">
        <f>'2011'!E248</f>
        <v>Jablunkov</v>
      </c>
      <c r="O418" s="299" t="str">
        <f>'2011'!F248</f>
        <v>17:09,0</v>
      </c>
    </row>
    <row r="419" spans="1:15">
      <c r="A419" s="1080"/>
      <c r="B419" s="1095"/>
      <c r="C419" s="128" t="s">
        <v>1455</v>
      </c>
      <c r="D419" s="159" t="str">
        <f>'2011'!I246</f>
        <v>Tomáš</v>
      </c>
      <c r="E419" s="185" t="str">
        <f>'2011'!J246</f>
        <v>Lichý</v>
      </c>
      <c r="F419" s="204" t="str">
        <f>'2011'!K246</f>
        <v>Jablunkov</v>
      </c>
      <c r="G419" s="291" t="str">
        <f>'2011'!L246</f>
        <v>27:40,0</v>
      </c>
      <c r="H419" s="159" t="str">
        <f>'2011'!I247</f>
        <v>Jan</v>
      </c>
      <c r="I419" s="185" t="str">
        <f>'2011'!J247</f>
        <v>Zemaník</v>
      </c>
      <c r="J419" s="130" t="str">
        <f>'2011'!K247</f>
        <v>Frýdek-Místek</v>
      </c>
      <c r="K419" s="291" t="str">
        <f>'2011'!L247</f>
        <v>28:19,0</v>
      </c>
      <c r="L419" s="159" t="str">
        <f>'2011'!I248</f>
        <v>Daniel</v>
      </c>
      <c r="M419" s="185" t="str">
        <f>'2011'!J248</f>
        <v>Kaleta</v>
      </c>
      <c r="N419" s="130" t="str">
        <f>'2011'!K248</f>
        <v>Hrádek</v>
      </c>
      <c r="O419" s="298" t="str">
        <f>'2011'!L248</f>
        <v>30:09,0</v>
      </c>
    </row>
    <row r="420" spans="1:15">
      <c r="A420" s="1080"/>
      <c r="B420" s="1096" t="s">
        <v>1453</v>
      </c>
      <c r="C420" s="127" t="s">
        <v>1456</v>
      </c>
      <c r="D420" s="151" t="str">
        <f>'2011'!C272</f>
        <v>Jana</v>
      </c>
      <c r="E420" s="187" t="str">
        <f>'2011'!D272</f>
        <v>Matalová</v>
      </c>
      <c r="F420" s="129" t="str">
        <f>'2011'!E272</f>
        <v>Frýdek-Místek</v>
      </c>
      <c r="G420" s="290" t="str">
        <f>'2011'!F272</f>
        <v>16:27,0</v>
      </c>
      <c r="H420" s="151" t="str">
        <f>'2011'!C273</f>
        <v>Helena</v>
      </c>
      <c r="I420" s="187" t="str">
        <f>'2011'!D273</f>
        <v>Benčová</v>
      </c>
      <c r="J420" s="129" t="str">
        <f>'2011'!E273</f>
        <v>Frýdek-Místek</v>
      </c>
      <c r="K420" s="290" t="str">
        <f>'2011'!F273</f>
        <v>19:07,0</v>
      </c>
      <c r="L420" s="151" t="str">
        <f>'2011'!C274</f>
        <v>Žofie</v>
      </c>
      <c r="M420" s="187" t="str">
        <f>'2011'!D274</f>
        <v>Dordová</v>
      </c>
      <c r="N420" s="129" t="str">
        <f>'2011'!E274</f>
        <v>Hrádek</v>
      </c>
      <c r="O420" s="299" t="str">
        <f>'2011'!F274</f>
        <v>21:20,0</v>
      </c>
    </row>
    <row r="421" spans="1:15">
      <c r="A421" s="1080"/>
      <c r="B421" s="1097"/>
      <c r="C421" s="128" t="s">
        <v>1455</v>
      </c>
      <c r="D421" s="159" t="str">
        <f>'2011'!I272</f>
        <v>Miroslav</v>
      </c>
      <c r="E421" s="185" t="str">
        <f>'2011'!J272</f>
        <v>Kluz</v>
      </c>
      <c r="F421" s="130" t="str">
        <f>'2011'!K272</f>
        <v>Jablunkov</v>
      </c>
      <c r="G421" s="291" t="str">
        <f>'2011'!L272</f>
        <v>30:02,0</v>
      </c>
      <c r="H421" s="159" t="str">
        <f>'2011'!I273</f>
        <v>Martin</v>
      </c>
      <c r="I421" s="185" t="str">
        <f>'2011'!J273</f>
        <v>Bušek</v>
      </c>
      <c r="J421" s="130" t="str">
        <f>'2011'!K273</f>
        <v>Frýdek-Místek</v>
      </c>
      <c r="K421" s="291" t="str">
        <f>'2011'!L273</f>
        <v>31:36,0</v>
      </c>
      <c r="L421" s="159" t="str">
        <f>'2011'!I274</f>
        <v>Jaroslav</v>
      </c>
      <c r="M421" s="185" t="str">
        <f>'2011'!J274</f>
        <v>Vernarský</v>
      </c>
      <c r="N421" s="130" t="str">
        <f>'2011'!K274</f>
        <v>Frýdek-Místek</v>
      </c>
      <c r="O421" s="298" t="str">
        <f>'2011'!L274</f>
        <v>32:53,0</v>
      </c>
    </row>
    <row r="422" spans="1:15">
      <c r="A422" s="1080"/>
      <c r="B422" s="1098" t="s">
        <v>775</v>
      </c>
      <c r="C422" s="127" t="s">
        <v>1456</v>
      </c>
      <c r="D422" s="151"/>
      <c r="E422" s="187"/>
      <c r="F422" s="129"/>
      <c r="G422" s="290"/>
      <c r="H422" s="151"/>
      <c r="I422" s="187"/>
      <c r="J422" s="129"/>
      <c r="K422" s="290"/>
      <c r="L422" s="151"/>
      <c r="M422" s="187"/>
      <c r="N422" s="129"/>
      <c r="O422" s="299"/>
    </row>
    <row r="423" spans="1:15">
      <c r="A423" s="1080"/>
      <c r="B423" s="1099"/>
      <c r="C423" s="128" t="s">
        <v>1455</v>
      </c>
      <c r="D423" s="159" t="str">
        <f>'2011'!I297</f>
        <v>Josef</v>
      </c>
      <c r="E423" s="185" t="str">
        <f>'2011'!J297</f>
        <v>Nejezchleba</v>
      </c>
      <c r="F423" s="130" t="str">
        <f>'2011'!K297</f>
        <v>Frýdek-Místek</v>
      </c>
      <c r="G423" s="291" t="str">
        <f>'2011'!L297</f>
        <v>33:08,0</v>
      </c>
      <c r="H423" s="159" t="str">
        <f>'2011'!I298</f>
        <v>Vavřinec</v>
      </c>
      <c r="I423" s="185" t="str">
        <f>'2011'!J298</f>
        <v>Fójcik</v>
      </c>
      <c r="J423" s="130" t="str">
        <f>'2011'!K298</f>
        <v>Třinec</v>
      </c>
      <c r="K423" s="291" t="str">
        <f>'2011'!L298</f>
        <v>33:49,0</v>
      </c>
      <c r="L423" s="159" t="str">
        <f>'2011'!I299</f>
        <v>Bohumír</v>
      </c>
      <c r="M423" s="185" t="str">
        <f>'2011'!J299</f>
        <v>Najdek</v>
      </c>
      <c r="N423" s="130" t="str">
        <f>'2011'!K299</f>
        <v>Olešná</v>
      </c>
      <c r="O423" s="298" t="str">
        <f>'2011'!L299</f>
        <v>34:54,0</v>
      </c>
    </row>
    <row r="424" spans="1:15">
      <c r="A424" s="1080"/>
      <c r="B424" s="1100" t="s">
        <v>1454</v>
      </c>
      <c r="C424" s="127" t="s">
        <v>1456</v>
      </c>
      <c r="D424" s="151"/>
      <c r="E424" s="187"/>
      <c r="F424" s="129"/>
      <c r="G424" s="290"/>
      <c r="H424" s="151"/>
      <c r="I424" s="187"/>
      <c r="J424" s="129"/>
      <c r="K424" s="290"/>
      <c r="L424" s="151"/>
      <c r="M424" s="187"/>
      <c r="N424" s="129"/>
      <c r="O424" s="299"/>
    </row>
    <row r="425" spans="1:15">
      <c r="A425" s="1080"/>
      <c r="B425" s="1101"/>
      <c r="C425" s="383" t="s">
        <v>1455</v>
      </c>
      <c r="D425" s="158" t="str">
        <f>'2011'!C297</f>
        <v>František</v>
      </c>
      <c r="E425" s="157" t="str">
        <f>'2011'!D297</f>
        <v>Holec</v>
      </c>
      <c r="F425" s="147" t="str">
        <f>'2011'!E297</f>
        <v>Frýdek-Místek</v>
      </c>
      <c r="G425" s="289" t="str">
        <f>'2011'!F297</f>
        <v>37:10,0</v>
      </c>
      <c r="H425" s="158" t="str">
        <f>'2011'!C298</f>
        <v>Karel</v>
      </c>
      <c r="I425" s="157" t="str">
        <f>'2011'!D298</f>
        <v>Rechtenberg</v>
      </c>
      <c r="J425" s="147" t="str">
        <f>'2011'!E298</f>
        <v>Frýdlant</v>
      </c>
      <c r="K425" s="289" t="str">
        <f>'2011'!F298</f>
        <v>37:47,0</v>
      </c>
      <c r="L425" s="158" t="str">
        <f>'2011'!C299</f>
        <v>Václav</v>
      </c>
      <c r="M425" s="157" t="str">
        <f>'2011'!D299</f>
        <v>Vilhelm</v>
      </c>
      <c r="N425" s="147" t="str">
        <f>'2011'!E299</f>
        <v>Frýdek-Místek</v>
      </c>
      <c r="O425" s="294" t="str">
        <f>'2011'!F299</f>
        <v>38:20,0</v>
      </c>
    </row>
    <row r="426" spans="1:15" hidden="1">
      <c r="A426" s="1080"/>
      <c r="B426" s="1102" t="s">
        <v>2820</v>
      </c>
      <c r="C426" s="127" t="s">
        <v>1456</v>
      </c>
      <c r="D426" s="151"/>
      <c r="E426" s="187"/>
      <c r="F426" s="129"/>
      <c r="G426" s="290"/>
      <c r="H426" s="151"/>
      <c r="I426" s="187"/>
      <c r="J426" s="129"/>
      <c r="K426" s="290"/>
      <c r="L426" s="151"/>
      <c r="M426" s="187"/>
      <c r="N426" s="129"/>
      <c r="O426" s="299"/>
    </row>
    <row r="427" spans="1:15">
      <c r="A427" s="1080"/>
      <c r="B427" s="1103"/>
      <c r="C427" s="383" t="s">
        <v>1455</v>
      </c>
      <c r="D427" s="158" t="str">
        <f>'2011'!C323</f>
        <v>Karel</v>
      </c>
      <c r="E427" s="157" t="str">
        <f>'2011'!D323</f>
        <v>Piskoř</v>
      </c>
      <c r="F427" s="147" t="str">
        <f>'2011'!E323</f>
        <v>Tichá</v>
      </c>
      <c r="G427" s="289" t="str">
        <f>'2011'!F323</f>
        <v>36:51,0</v>
      </c>
      <c r="H427" s="158">
        <f>'2011'!C324</f>
        <v>0</v>
      </c>
      <c r="I427" s="157">
        <f>'2011'!D324</f>
        <v>0</v>
      </c>
      <c r="J427" s="147">
        <f>'2011'!E324</f>
        <v>0</v>
      </c>
      <c r="K427" s="289">
        <f>'2011'!F324</f>
        <v>0</v>
      </c>
      <c r="L427" s="158">
        <f>'2011'!C325</f>
        <v>0</v>
      </c>
      <c r="M427" s="157">
        <f>'2011'!D325</f>
        <v>0</v>
      </c>
      <c r="N427" s="147">
        <f>'2011'!E325</f>
        <v>0</v>
      </c>
      <c r="O427" s="294">
        <f>'2011'!F325</f>
        <v>0</v>
      </c>
    </row>
    <row r="428" spans="1:15">
      <c r="A428" s="1080"/>
      <c r="B428" s="1104" t="s">
        <v>2562</v>
      </c>
      <c r="C428" s="127"/>
      <c r="D428" s="151" t="str">
        <f>'2011'!I323</f>
        <v>Bronislav</v>
      </c>
      <c r="E428" s="187" t="str">
        <f>'2011'!J323</f>
        <v>Gorný</v>
      </c>
      <c r="F428" s="129" t="str">
        <f>'2011'!K323</f>
        <v>Hrádek</v>
      </c>
      <c r="G428" s="290" t="str">
        <f>'2011'!L323</f>
        <v>16:09,0</v>
      </c>
      <c r="H428" s="151" t="str">
        <f>'2011'!I324</f>
        <v>Jan</v>
      </c>
      <c r="I428" s="187" t="str">
        <f>'2011'!J324</f>
        <v>Jančík</v>
      </c>
      <c r="J428" s="129" t="str">
        <f>'2011'!K324</f>
        <v>Hrádek</v>
      </c>
      <c r="K428" s="290" t="str">
        <f>'2011'!L324</f>
        <v>16:25,0</v>
      </c>
      <c r="L428" s="151" t="str">
        <f>'2011'!I325</f>
        <v>Jan</v>
      </c>
      <c r="M428" s="187" t="str">
        <f>'2011'!J325</f>
        <v>Sedláček</v>
      </c>
      <c r="N428" s="129" t="str">
        <f>'2011'!K325</f>
        <v>Hrádek</v>
      </c>
      <c r="O428" s="299" t="str">
        <f>'2011'!L325</f>
        <v>16:53,0</v>
      </c>
    </row>
    <row r="429" spans="1:15" ht="12.75" thickBot="1">
      <c r="A429" s="1080"/>
      <c r="B429" s="1105"/>
      <c r="C429" s="138"/>
      <c r="D429" s="161"/>
      <c r="E429" s="186"/>
      <c r="F429" s="139"/>
      <c r="G429" s="292"/>
      <c r="H429" s="161"/>
      <c r="I429" s="186"/>
      <c r="J429" s="139"/>
      <c r="K429" s="292"/>
      <c r="L429" s="161"/>
      <c r="M429" s="186"/>
      <c r="N429" s="139"/>
      <c r="O429" s="300"/>
    </row>
    <row r="430" spans="1:15" hidden="1">
      <c r="A430" s="1080"/>
      <c r="B430" s="1106" t="s">
        <v>556</v>
      </c>
      <c r="C430" s="384" t="s">
        <v>1456</v>
      </c>
      <c r="D430" s="385"/>
      <c r="E430" s="386"/>
      <c r="F430" s="387"/>
      <c r="G430" s="388"/>
      <c r="H430" s="385"/>
      <c r="I430" s="386"/>
      <c r="J430" s="387"/>
      <c r="K430" s="388"/>
      <c r="L430" s="385"/>
      <c r="M430" s="386"/>
      <c r="N430" s="387"/>
      <c r="O430" s="389"/>
    </row>
    <row r="431" spans="1:15" ht="12.75" hidden="1" thickBot="1">
      <c r="A431" s="1081"/>
      <c r="B431" s="1107"/>
      <c r="C431" s="138" t="s">
        <v>1455</v>
      </c>
      <c r="D431" s="161">
        <f>'2010'!C469</f>
        <v>0</v>
      </c>
      <c r="E431" s="186">
        <f>'2010'!D469</f>
        <v>0</v>
      </c>
      <c r="F431" s="139">
        <f>'2010'!E469</f>
        <v>0</v>
      </c>
      <c r="G431" s="292">
        <f>'2010'!F469</f>
        <v>0</v>
      </c>
      <c r="H431" s="161"/>
      <c r="I431" s="186"/>
      <c r="J431" s="139"/>
      <c r="K431" s="292"/>
      <c r="L431" s="161"/>
      <c r="M431" s="186"/>
      <c r="N431" s="139"/>
      <c r="O431" s="300"/>
    </row>
    <row r="432" spans="1:15">
      <c r="A432" s="1079">
        <v>2012</v>
      </c>
      <c r="B432" s="1082" t="s">
        <v>909</v>
      </c>
      <c r="C432" s="131" t="s">
        <v>1449</v>
      </c>
      <c r="D432" s="155" t="str">
        <f>'2012'!C14</f>
        <v>Nina</v>
      </c>
      <c r="E432" s="154" t="str">
        <f>'2012'!D14</f>
        <v>Piechaczková</v>
      </c>
      <c r="F432" s="132" t="str">
        <f>'2012'!E14</f>
        <v>Hrádek</v>
      </c>
      <c r="G432" s="288" t="str">
        <f>'2012'!F14</f>
        <v>00:31,0</v>
      </c>
      <c r="H432" s="155" t="str">
        <f>'2012'!C15</f>
        <v>Johana</v>
      </c>
      <c r="I432" s="154" t="str">
        <f>'2012'!D15</f>
        <v>Baselidesová</v>
      </c>
      <c r="J432" s="132" t="str">
        <f>'2012'!E15</f>
        <v>Návsí</v>
      </c>
      <c r="K432" s="288" t="str">
        <f>'2012'!F15</f>
        <v>00:32,0</v>
      </c>
      <c r="L432" s="155" t="str">
        <f>'2012'!C16</f>
        <v>Anna</v>
      </c>
      <c r="M432" s="154" t="str">
        <f>'2012'!D16</f>
        <v>Martynková</v>
      </c>
      <c r="N432" s="132" t="str">
        <f>'2012'!E16</f>
        <v>Hrádek</v>
      </c>
      <c r="O432" s="293" t="str">
        <f>'2012'!F16</f>
        <v>00:33,0</v>
      </c>
    </row>
    <row r="433" spans="1:15">
      <c r="A433" s="1080"/>
      <c r="B433" s="1083"/>
      <c r="C433" s="128" t="s">
        <v>1450</v>
      </c>
      <c r="D433" s="159" t="str">
        <f>'2012'!I14</f>
        <v>Daniel</v>
      </c>
      <c r="E433" s="185" t="str">
        <f>'2012'!J14</f>
        <v>Kaleta</v>
      </c>
      <c r="F433" s="130" t="str">
        <f>'2012'!K14</f>
        <v>Hrádek</v>
      </c>
      <c r="G433" s="291" t="str">
        <f>'2012'!L14</f>
        <v>00:28,0</v>
      </c>
      <c r="H433" s="159" t="str">
        <f>'2012'!I15</f>
        <v>Adam</v>
      </c>
      <c r="I433" s="185" t="str">
        <f>'2012'!J15</f>
        <v>Solowski</v>
      </c>
      <c r="J433" s="130" t="str">
        <f>'2012'!K15</f>
        <v>Bystřice</v>
      </c>
      <c r="K433" s="291" t="str">
        <f>'2012'!L15</f>
        <v>00:30,0</v>
      </c>
      <c r="L433" s="159" t="str">
        <f>'2012'!I16</f>
        <v>Petr</v>
      </c>
      <c r="M433" s="185" t="str">
        <f>'2012'!J16</f>
        <v>Cymorek</v>
      </c>
      <c r="N433" s="130" t="str">
        <f>'2012'!K16</f>
        <v>Hrádek</v>
      </c>
      <c r="O433" s="298" t="str">
        <f>'2012'!L16</f>
        <v>00:36,0</v>
      </c>
    </row>
    <row r="434" spans="1:15">
      <c r="A434" s="1080"/>
      <c r="B434" s="1084" t="s">
        <v>1452</v>
      </c>
      <c r="C434" s="127" t="s">
        <v>1449</v>
      </c>
      <c r="D434" s="151" t="str">
        <f>'2012'!C42</f>
        <v>Kateřina</v>
      </c>
      <c r="E434" s="187" t="str">
        <f>'2012'!D42</f>
        <v>Supiková</v>
      </c>
      <c r="F434" s="129" t="str">
        <f>'2012'!E42</f>
        <v>Jablunkov</v>
      </c>
      <c r="G434" s="290" t="str">
        <f>'2012'!F42</f>
        <v>01:24,0</v>
      </c>
      <c r="H434" s="151" t="str">
        <f>'2012'!C43</f>
        <v>Markéta</v>
      </c>
      <c r="I434" s="187" t="str">
        <f>'2012'!D43</f>
        <v>Sikorová</v>
      </c>
      <c r="J434" s="129" t="str">
        <f>'2012'!E43</f>
        <v>Jablunkov</v>
      </c>
      <c r="K434" s="290" t="str">
        <f>'2012'!F43</f>
        <v>01:27,0</v>
      </c>
      <c r="L434" s="151" t="str">
        <f>'2012'!C44</f>
        <v>Žaneta</v>
      </c>
      <c r="M434" s="187" t="str">
        <f>'2012'!D44</f>
        <v>Juřičná</v>
      </c>
      <c r="N434" s="129" t="str">
        <f>'2012'!E44</f>
        <v>Frýdek-Místek</v>
      </c>
      <c r="O434" s="299" t="str">
        <f>'2012'!F44</f>
        <v>01:28,0</v>
      </c>
    </row>
    <row r="435" spans="1:15">
      <c r="A435" s="1080"/>
      <c r="B435" s="1085"/>
      <c r="C435" s="128" t="s">
        <v>1450</v>
      </c>
      <c r="D435" s="159" t="str">
        <f>'2012'!I42</f>
        <v>Filip</v>
      </c>
      <c r="E435" s="185" t="str">
        <f>'2012'!J42</f>
        <v>Jančík</v>
      </c>
      <c r="F435" s="130" t="str">
        <f>'2012'!K42</f>
        <v>Hrádek</v>
      </c>
      <c r="G435" s="291" t="str">
        <f>'2012'!L42</f>
        <v>01:12,0</v>
      </c>
      <c r="H435" s="159" t="str">
        <f>'2012'!I43</f>
        <v>Jan</v>
      </c>
      <c r="I435" s="185" t="str">
        <f>'2012'!J43</f>
        <v>Zawada</v>
      </c>
      <c r="J435" s="130" t="str">
        <f>'2012'!K43</f>
        <v>Istebna</v>
      </c>
      <c r="K435" s="291" t="str">
        <f>'2012'!L43</f>
        <v>01:18,0</v>
      </c>
      <c r="L435" s="159" t="str">
        <f>'2012'!I44</f>
        <v>Marek</v>
      </c>
      <c r="M435" s="185" t="str">
        <f>'2012'!J44</f>
        <v>Sikora</v>
      </c>
      <c r="N435" s="130" t="str">
        <f>'2012'!K44</f>
        <v>Jablunkov</v>
      </c>
      <c r="O435" s="298" t="str">
        <f>'2012'!L44</f>
        <v>01:22,0</v>
      </c>
    </row>
    <row r="436" spans="1:15">
      <c r="A436" s="1080"/>
      <c r="B436" s="1086" t="s">
        <v>778</v>
      </c>
      <c r="C436" s="127" t="s">
        <v>1449</v>
      </c>
      <c r="D436" s="151" t="str">
        <f>'2012'!C79</f>
        <v>Eliška</v>
      </c>
      <c r="E436" s="187" t="str">
        <f>'2012'!D79</f>
        <v>Kopcová</v>
      </c>
      <c r="F436" s="129" t="str">
        <f>'2012'!E79</f>
        <v>Frýdek-Místek</v>
      </c>
      <c r="G436" s="290" t="str">
        <f>'2012'!F79</f>
        <v>01:16,0</v>
      </c>
      <c r="H436" s="151" t="str">
        <f>'2012'!C80</f>
        <v>Jana</v>
      </c>
      <c r="I436" s="187" t="str">
        <f>'2012'!D80</f>
        <v>Swierkošová</v>
      </c>
      <c r="J436" s="129" t="str">
        <f>'2012'!E80</f>
        <v>Frýdek-Místek</v>
      </c>
      <c r="K436" s="290" t="str">
        <f>'2012'!F80</f>
        <v>01:17,0</v>
      </c>
      <c r="L436" s="151" t="str">
        <f>'2012'!C81</f>
        <v>Klára</v>
      </c>
      <c r="M436" s="187" t="str">
        <f>'2012'!D81</f>
        <v>Teofilová</v>
      </c>
      <c r="N436" s="129" t="str">
        <f>'2012'!E81</f>
        <v>Bystřice</v>
      </c>
      <c r="O436" s="299" t="str">
        <f>'2012'!F81</f>
        <v>01:19,0</v>
      </c>
    </row>
    <row r="437" spans="1:15">
      <c r="A437" s="1080"/>
      <c r="B437" s="1087"/>
      <c r="C437" s="128" t="s">
        <v>1450</v>
      </c>
      <c r="D437" s="159" t="str">
        <f>'2012'!I79</f>
        <v>Grzegorz</v>
      </c>
      <c r="E437" s="185" t="str">
        <f>'2012'!J79</f>
        <v>Zawada</v>
      </c>
      <c r="F437" s="130" t="str">
        <f>'2012'!K79</f>
        <v>Istebna</v>
      </c>
      <c r="G437" s="291" t="str">
        <f>'2012'!L79</f>
        <v>02:09,0</v>
      </c>
      <c r="H437" s="159" t="str">
        <f>'2012'!I80</f>
        <v>Šimon</v>
      </c>
      <c r="I437" s="185" t="str">
        <f>'2012'!J80</f>
        <v>Skuplík</v>
      </c>
      <c r="J437" s="130" t="str">
        <f>'2012'!K80</f>
        <v>Frýdek-Místek</v>
      </c>
      <c r="K437" s="291" t="str">
        <f>'2012'!L80</f>
        <v>02:10,0</v>
      </c>
      <c r="L437" s="159" t="str">
        <f>'2012'!I81</f>
        <v>Pavel</v>
      </c>
      <c r="M437" s="185" t="str">
        <f>'2012'!J81</f>
        <v>Legierski</v>
      </c>
      <c r="N437" s="130" t="str">
        <f>'2012'!K81</f>
        <v>Jaworzynka</v>
      </c>
      <c r="O437" s="298" t="str">
        <f>'2012'!L81</f>
        <v>02:20,0</v>
      </c>
    </row>
    <row r="438" spans="1:15">
      <c r="A438" s="1080"/>
      <c r="B438" s="1088" t="s">
        <v>779</v>
      </c>
      <c r="C438" s="127" t="s">
        <v>1449</v>
      </c>
      <c r="D438" s="151" t="str">
        <f>'2012'!C124</f>
        <v>Kristýna</v>
      </c>
      <c r="E438" s="187" t="str">
        <f>'2012'!D124</f>
        <v>Škanderová</v>
      </c>
      <c r="F438" s="129" t="str">
        <f>'2012'!E124</f>
        <v>Frýdek-Místek</v>
      </c>
      <c r="G438" s="290" t="str">
        <f>'2012'!F124</f>
        <v>02:05,0</v>
      </c>
      <c r="H438" s="151" t="str">
        <f>'2012'!C125</f>
        <v>Petra</v>
      </c>
      <c r="I438" s="187" t="str">
        <f>'2012'!D125</f>
        <v>Pavlásková</v>
      </c>
      <c r="J438" s="129" t="str">
        <f>'2012'!E125</f>
        <v>Frýdek-Místek</v>
      </c>
      <c r="K438" s="290" t="str">
        <f>'2012'!F125</f>
        <v>02:08,0</v>
      </c>
      <c r="L438" s="151" t="str">
        <f>'2012'!C126</f>
        <v>Tereza</v>
      </c>
      <c r="M438" s="187" t="str">
        <f>'2012'!D126</f>
        <v>Uherková</v>
      </c>
      <c r="N438" s="129" t="str">
        <f>'2012'!E126</f>
        <v>Frýdek-Místek</v>
      </c>
      <c r="O438" s="299" t="str">
        <f>'2012'!F126</f>
        <v>02:08,6</v>
      </c>
    </row>
    <row r="439" spans="1:15">
      <c r="A439" s="1080"/>
      <c r="B439" s="1089"/>
      <c r="C439" s="128" t="s">
        <v>1450</v>
      </c>
      <c r="D439" s="159" t="str">
        <f>'2012'!I124</f>
        <v>Filip</v>
      </c>
      <c r="E439" s="185" t="str">
        <f>'2012'!J124</f>
        <v>Szotkovski</v>
      </c>
      <c r="F439" s="130" t="str">
        <f>'2012'!K124</f>
        <v>Třinec</v>
      </c>
      <c r="G439" s="291" t="str">
        <f>'2012'!L124</f>
        <v>03:12,0</v>
      </c>
      <c r="H439" s="159" t="str">
        <f>'2012'!I125</f>
        <v>Ondřej</v>
      </c>
      <c r="I439" s="185" t="str">
        <f>'2012'!J125</f>
        <v>Szotkowski</v>
      </c>
      <c r="J439" s="130" t="str">
        <f>'2012'!K125</f>
        <v>Mosty u Jabl.</v>
      </c>
      <c r="K439" s="291" t="str">
        <f>'2012'!L125</f>
        <v>03:18,0</v>
      </c>
      <c r="L439" s="159" t="str">
        <f>'2012'!I126</f>
        <v>Jan</v>
      </c>
      <c r="M439" s="185" t="str">
        <f>'2012'!J126</f>
        <v>Kváš</v>
      </c>
      <c r="N439" s="130" t="str">
        <f>'2012'!K126</f>
        <v>Frýdek-Místek</v>
      </c>
      <c r="O439" s="298" t="str">
        <f>'2012'!L126</f>
        <v>03:22,0</v>
      </c>
    </row>
    <row r="440" spans="1:15">
      <c r="A440" s="1080"/>
      <c r="B440" s="1090" t="s">
        <v>780</v>
      </c>
      <c r="C440" s="127" t="s">
        <v>1449</v>
      </c>
      <c r="D440" s="151" t="str">
        <f>'2012'!C168</f>
        <v>Gabriela</v>
      </c>
      <c r="E440" s="187" t="str">
        <f>'2012'!D168</f>
        <v>Szotkowská</v>
      </c>
      <c r="F440" s="129" t="str">
        <f>'2012'!E168</f>
        <v>Mosty u Jabl.</v>
      </c>
      <c r="G440" s="290" t="str">
        <f>'2012'!F168</f>
        <v>03:02,0</v>
      </c>
      <c r="H440" s="151" t="str">
        <f>'2012'!C169</f>
        <v>Kateřina</v>
      </c>
      <c r="I440" s="187" t="str">
        <f>'2012'!D169</f>
        <v>Krtková</v>
      </c>
      <c r="J440" s="129" t="str">
        <f>'2012'!E169</f>
        <v>Frýdek-Místek</v>
      </c>
      <c r="K440" s="290" t="str">
        <f>'2012'!F169</f>
        <v>03:03,0</v>
      </c>
      <c r="L440" s="151" t="str">
        <f>'2012'!C170</f>
        <v>Romana</v>
      </c>
      <c r="M440" s="187" t="str">
        <f>'2012'!D170</f>
        <v>Samcová</v>
      </c>
      <c r="N440" s="129" t="str">
        <f>'2012'!E170</f>
        <v>Jablunkov</v>
      </c>
      <c r="O440" s="299" t="str">
        <f>'2012'!F170</f>
        <v>03:08,0</v>
      </c>
    </row>
    <row r="441" spans="1:15">
      <c r="A441" s="1080"/>
      <c r="B441" s="1091"/>
      <c r="C441" s="128" t="s">
        <v>1450</v>
      </c>
      <c r="D441" s="159" t="str">
        <f>'2012'!I168</f>
        <v>Marek</v>
      </c>
      <c r="E441" s="185" t="str">
        <f>'2012'!J168</f>
        <v>Chrascina</v>
      </c>
      <c r="F441" s="130" t="str">
        <f>'2012'!K168</f>
        <v>Jablunkov</v>
      </c>
      <c r="G441" s="291" t="str">
        <f>'2012'!L168</f>
        <v>03:43,0</v>
      </c>
      <c r="H441" s="159" t="str">
        <f>'2012'!I169</f>
        <v>Andrzej</v>
      </c>
      <c r="I441" s="185" t="str">
        <f>'2012'!J169</f>
        <v>Jalowiczor</v>
      </c>
      <c r="J441" s="130" t="str">
        <f>'2012'!K169</f>
        <v>Istebna</v>
      </c>
      <c r="K441" s="291" t="str">
        <f>'2012'!L169</f>
        <v>03:48,0</v>
      </c>
      <c r="L441" s="159" t="str">
        <f>'2012'!I170</f>
        <v>Maciej</v>
      </c>
      <c r="M441" s="185" t="str">
        <f>'2012'!J170</f>
        <v>Legierski</v>
      </c>
      <c r="N441" s="130" t="str">
        <f>'2012'!K170</f>
        <v>Istebna</v>
      </c>
      <c r="O441" s="298" t="str">
        <f>'2012'!L170</f>
        <v>03:51,0</v>
      </c>
    </row>
    <row r="442" spans="1:15">
      <c r="A442" s="1080"/>
      <c r="B442" s="1090" t="s">
        <v>1636</v>
      </c>
      <c r="C442" s="127" t="s">
        <v>1449</v>
      </c>
      <c r="D442" s="151" t="str">
        <f>'2012'!C196</f>
        <v>Hana</v>
      </c>
      <c r="E442" s="187" t="str">
        <f>'2012'!D196</f>
        <v>Walaská</v>
      </c>
      <c r="F442" s="129" t="str">
        <f>'2012'!E196</f>
        <v>Třinec</v>
      </c>
      <c r="G442" s="290" t="str">
        <f>'2012'!F196</f>
        <v>04:10,0</v>
      </c>
      <c r="H442" s="151" t="str">
        <f>'2012'!C197</f>
        <v>Anna</v>
      </c>
      <c r="I442" s="187" t="str">
        <f>'2012'!D197</f>
        <v>Lacek</v>
      </c>
      <c r="J442" s="129" t="str">
        <f>'2012'!E197</f>
        <v>Istebna</v>
      </c>
      <c r="K442" s="290" t="str">
        <f>'2012'!F197</f>
        <v>05:07,0</v>
      </c>
      <c r="L442" s="151">
        <f>'2012'!C198</f>
        <v>0</v>
      </c>
      <c r="M442" s="187">
        <f>'2012'!D198</f>
        <v>0</v>
      </c>
      <c r="N442" s="129">
        <f>'2012'!E198</f>
        <v>0</v>
      </c>
      <c r="O442" s="299">
        <f>'2012'!F198</f>
        <v>0</v>
      </c>
    </row>
    <row r="443" spans="1:15">
      <c r="A443" s="1080"/>
      <c r="B443" s="1091"/>
      <c r="C443" s="128" t="s">
        <v>1450</v>
      </c>
      <c r="D443" s="159" t="str">
        <f>'2012'!I196</f>
        <v>Adam</v>
      </c>
      <c r="E443" s="185" t="str">
        <f>'2012'!J196</f>
        <v>Gaura</v>
      </c>
      <c r="F443" s="130" t="str">
        <f>'2012'!K196</f>
        <v>Třinec</v>
      </c>
      <c r="G443" s="291" t="str">
        <f>'2012'!L196</f>
        <v>12:27,0</v>
      </c>
      <c r="H443" s="159" t="str">
        <f>'2012'!I197</f>
        <v>Daniel</v>
      </c>
      <c r="I443" s="185" t="str">
        <f>'2012'!J197</f>
        <v>Raška</v>
      </c>
      <c r="J443" s="130" t="str">
        <f>'2012'!K197</f>
        <v>Frýdek-Místek</v>
      </c>
      <c r="K443" s="291" t="str">
        <f>'2012'!L197</f>
        <v>13:26,0</v>
      </c>
      <c r="L443" s="159" t="str">
        <f>'2012'!I198</f>
        <v>Jakub</v>
      </c>
      <c r="M443" s="185" t="str">
        <f>'2012'!J198</f>
        <v>Masnica</v>
      </c>
      <c r="N443" s="130" t="str">
        <f>'2012'!K198</f>
        <v>Jablunkov</v>
      </c>
      <c r="O443" s="298" t="str">
        <f>'2012'!L198</f>
        <v>13:52,0</v>
      </c>
    </row>
    <row r="444" spans="1:15">
      <c r="A444" s="1080"/>
      <c r="B444" s="1092" t="s">
        <v>781</v>
      </c>
      <c r="C444" s="127" t="s">
        <v>1449</v>
      </c>
      <c r="D444" s="151" t="str">
        <f>'2012'!C221</f>
        <v>Petra</v>
      </c>
      <c r="E444" s="187" t="str">
        <f>'2012'!D221</f>
        <v>Čaganová</v>
      </c>
      <c r="F444" s="129" t="str">
        <f>'2012'!E221</f>
        <v>Frýdek-Místek</v>
      </c>
      <c r="G444" s="290" t="str">
        <f>'2012'!F221</f>
        <v>14:48,0</v>
      </c>
      <c r="H444" s="151" t="str">
        <f>'2012'!C222</f>
        <v>Gabriela</v>
      </c>
      <c r="I444" s="187" t="str">
        <f>'2012'!D222</f>
        <v>Szotkovská</v>
      </c>
      <c r="J444" s="129" t="str">
        <f>'2012'!E222</f>
        <v>Mosty u Jabl.</v>
      </c>
      <c r="K444" s="290" t="str">
        <f>'2012'!F222</f>
        <v>16:05,0</v>
      </c>
      <c r="L444" s="151" t="str">
        <f>'2012'!C223</f>
        <v>Eva</v>
      </c>
      <c r="M444" s="187" t="str">
        <f>'2012'!D223</f>
        <v>Haltofová</v>
      </c>
      <c r="N444" s="129" t="str">
        <f>'2012'!E223</f>
        <v>Oldřichovice</v>
      </c>
      <c r="O444" s="299" t="str">
        <f>'2012'!F223</f>
        <v>17:10,0</v>
      </c>
    </row>
    <row r="445" spans="1:15">
      <c r="A445" s="1080"/>
      <c r="B445" s="1093"/>
      <c r="C445" s="128" t="s">
        <v>1450</v>
      </c>
      <c r="D445" s="159">
        <f>'2012'!I221</f>
        <v>0</v>
      </c>
      <c r="E445" s="185">
        <f>'2012'!J221</f>
        <v>0</v>
      </c>
      <c r="F445" s="130">
        <f>'2012'!K221</f>
        <v>0</v>
      </c>
      <c r="G445" s="291">
        <f>'2012'!L221</f>
        <v>0</v>
      </c>
      <c r="H445" s="159">
        <f>'2012'!I222</f>
        <v>0</v>
      </c>
      <c r="I445" s="185">
        <f>'2012'!J222</f>
        <v>0</v>
      </c>
      <c r="J445" s="130">
        <f>'2012'!K222</f>
        <v>0</v>
      </c>
      <c r="K445" s="291">
        <f>'2012'!L222</f>
        <v>0</v>
      </c>
      <c r="L445" s="159">
        <f>'2012'!I223</f>
        <v>0</v>
      </c>
      <c r="M445" s="185">
        <f>'2012'!J223</f>
        <v>0</v>
      </c>
      <c r="N445" s="130">
        <f>'2012'!K223</f>
        <v>0</v>
      </c>
      <c r="O445" s="298">
        <f>'2012'!L223</f>
        <v>0</v>
      </c>
    </row>
    <row r="446" spans="1:15">
      <c r="A446" s="1080"/>
      <c r="B446" s="1094" t="s">
        <v>782</v>
      </c>
      <c r="C446" s="127" t="s">
        <v>1456</v>
      </c>
      <c r="D446" s="151" t="str">
        <f>'2012'!C246</f>
        <v>Kamila</v>
      </c>
      <c r="E446" s="187" t="str">
        <f>'2012'!D246</f>
        <v>Kubitová</v>
      </c>
      <c r="F446" s="129" t="str">
        <f>'2012'!E246</f>
        <v>Karviná</v>
      </c>
      <c r="G446" s="290" t="str">
        <f>'2012'!F246</f>
        <v>18:41,0</v>
      </c>
      <c r="H446" s="151" t="str">
        <f>'2012'!C247</f>
        <v>Eva</v>
      </c>
      <c r="I446" s="187" t="str">
        <f>'2012'!D247</f>
        <v>Kučírková</v>
      </c>
      <c r="J446" s="129" t="str">
        <f>'2012'!E247</f>
        <v>Třinec</v>
      </c>
      <c r="K446" s="290" t="str">
        <f>'2012'!F247</f>
        <v>19:20,0</v>
      </c>
      <c r="L446" s="151">
        <f>'2012'!C248</f>
        <v>0</v>
      </c>
      <c r="M446" s="187">
        <f>'2012'!D248</f>
        <v>0</v>
      </c>
      <c r="N446" s="129">
        <f>'2012'!E248</f>
        <v>0</v>
      </c>
      <c r="O446" s="299">
        <f>'2012'!F248</f>
        <v>0</v>
      </c>
    </row>
    <row r="447" spans="1:15">
      <c r="A447" s="1080"/>
      <c r="B447" s="1095"/>
      <c r="C447" s="128" t="s">
        <v>1455</v>
      </c>
      <c r="D447" s="159" t="str">
        <f>'2012'!I246</f>
        <v>Petr</v>
      </c>
      <c r="E447" s="185" t="str">
        <f>'2012'!J246</f>
        <v>Lukeš</v>
      </c>
      <c r="F447" s="204" t="str">
        <f>'2012'!K246</f>
        <v>Frýdek-Místek</v>
      </c>
      <c r="G447" s="291" t="str">
        <f>'2012'!L246</f>
        <v>26:06,0</v>
      </c>
      <c r="H447" s="159" t="str">
        <f>'2012'!I247</f>
        <v>Tomáš</v>
      </c>
      <c r="I447" s="185" t="str">
        <f>'2012'!J247</f>
        <v>Lichý</v>
      </c>
      <c r="J447" s="130" t="str">
        <f>'2012'!K247</f>
        <v>Třinec</v>
      </c>
      <c r="K447" s="291" t="str">
        <f>'2012'!L247</f>
        <v>27:15,0</v>
      </c>
      <c r="L447" s="159" t="str">
        <f>'2012'!I248</f>
        <v>Tomasz</v>
      </c>
      <c r="M447" s="185" t="str">
        <f>'2012'!J248</f>
        <v>Wróbel</v>
      </c>
      <c r="N447" s="130" t="str">
        <f>'2012'!K248</f>
        <v>Dziegielów</v>
      </c>
      <c r="O447" s="298" t="str">
        <f>'2012'!L248</f>
        <v>27:29,0</v>
      </c>
    </row>
    <row r="448" spans="1:15">
      <c r="A448" s="1080"/>
      <c r="B448" s="1096" t="s">
        <v>1453</v>
      </c>
      <c r="C448" s="127" t="s">
        <v>1456</v>
      </c>
      <c r="D448" s="151" t="str">
        <f>'2012'!C272</f>
        <v>Lucie</v>
      </c>
      <c r="E448" s="187" t="str">
        <f>'2012'!D272</f>
        <v>Szotkowská</v>
      </c>
      <c r="F448" s="129" t="str">
        <f>'2012'!E272</f>
        <v>Mosty u Jabl.</v>
      </c>
      <c r="G448" s="290" t="str">
        <f>'2012'!F272</f>
        <v>14:31,0</v>
      </c>
      <c r="H448" s="151" t="str">
        <f>'2012'!C273</f>
        <v>Miluše</v>
      </c>
      <c r="I448" s="187" t="str">
        <f>'2012'!D273</f>
        <v>Bieleszová</v>
      </c>
      <c r="J448" s="129" t="str">
        <f>'2012'!E273</f>
        <v>Jablunkov</v>
      </c>
      <c r="K448" s="290" t="str">
        <f>'2012'!F273</f>
        <v>16:01,0</v>
      </c>
      <c r="L448" s="151" t="str">
        <f>'2012'!C274</f>
        <v>Hana</v>
      </c>
      <c r="M448" s="187" t="str">
        <f>'2012'!D274</f>
        <v>Haroková</v>
      </c>
      <c r="N448" s="129" t="str">
        <f>'2012'!E274</f>
        <v>Havířov</v>
      </c>
      <c r="O448" s="299" t="str">
        <f>'2012'!F274</f>
        <v>16:11,0</v>
      </c>
    </row>
    <row r="449" spans="1:15">
      <c r="A449" s="1080"/>
      <c r="B449" s="1097"/>
      <c r="C449" s="128" t="s">
        <v>1455</v>
      </c>
      <c r="D449" s="159" t="str">
        <f>'2012'!I272</f>
        <v>Ladislav</v>
      </c>
      <c r="E449" s="185" t="str">
        <f>'2012'!J272</f>
        <v>Sventek</v>
      </c>
      <c r="F449" s="130" t="str">
        <f>'2012'!K272</f>
        <v>Čadca</v>
      </c>
      <c r="G449" s="291" t="str">
        <f>'2012'!L272</f>
        <v>28:44,0</v>
      </c>
      <c r="H449" s="159" t="str">
        <f>'2012'!I273</f>
        <v>Marek</v>
      </c>
      <c r="I449" s="185" t="str">
        <f>'2012'!J273</f>
        <v>Škapa</v>
      </c>
      <c r="J449" s="130" t="str">
        <f>'2012'!K273</f>
        <v>Ostrava</v>
      </c>
      <c r="K449" s="291" t="str">
        <f>'2012'!L273</f>
        <v>29:04,0</v>
      </c>
      <c r="L449" s="159" t="str">
        <f>'2012'!I274</f>
        <v>Daniel</v>
      </c>
      <c r="M449" s="185" t="str">
        <f>'2012'!J274</f>
        <v>Šindelek</v>
      </c>
      <c r="N449" s="130" t="str">
        <f>'2012'!K274</f>
        <v>Frýdek-Místek</v>
      </c>
      <c r="O449" s="298" t="str">
        <f>'2012'!L274</f>
        <v>29:18,0</v>
      </c>
    </row>
    <row r="450" spans="1:15" hidden="1">
      <c r="A450" s="1080"/>
      <c r="B450" s="1098" t="s">
        <v>775</v>
      </c>
      <c r="C450" s="127" t="s">
        <v>1456</v>
      </c>
      <c r="D450" s="151"/>
      <c r="E450" s="187"/>
      <c r="F450" s="129"/>
      <c r="G450" s="290"/>
      <c r="H450" s="151"/>
      <c r="I450" s="187"/>
      <c r="J450" s="129"/>
      <c r="K450" s="290"/>
      <c r="L450" s="151"/>
      <c r="M450" s="187"/>
      <c r="N450" s="129"/>
      <c r="O450" s="299"/>
    </row>
    <row r="451" spans="1:15">
      <c r="A451" s="1080"/>
      <c r="B451" s="1099"/>
      <c r="C451" s="128" t="s">
        <v>1455</v>
      </c>
      <c r="D451" s="159" t="str">
        <f>'2012'!I297</f>
        <v>Petr</v>
      </c>
      <c r="E451" s="185" t="str">
        <f>'2012'!J297</f>
        <v>Škrabánek</v>
      </c>
      <c r="F451" s="130" t="str">
        <f>'2012'!K297</f>
        <v>Bílovec</v>
      </c>
      <c r="G451" s="291" t="str">
        <f>'2012'!L297</f>
        <v>30:12,0</v>
      </c>
      <c r="H451" s="159" t="str">
        <f>'2012'!I298</f>
        <v>Jiří</v>
      </c>
      <c r="I451" s="185" t="str">
        <f>'2012'!J298</f>
        <v>Zátopek</v>
      </c>
      <c r="J451" s="130" t="str">
        <f>'2012'!K298</f>
        <v>Kopřivnice</v>
      </c>
      <c r="K451" s="291" t="str">
        <f>'2012'!L298</f>
        <v>31:11,0</v>
      </c>
      <c r="L451" s="159" t="str">
        <f>'2012'!I299</f>
        <v>Roman</v>
      </c>
      <c r="M451" s="185" t="str">
        <f>'2012'!J299</f>
        <v>Slowioczek</v>
      </c>
      <c r="N451" s="130" t="str">
        <f>'2012'!K299</f>
        <v>Jablunkov</v>
      </c>
      <c r="O451" s="298" t="str">
        <f>'2012'!L299</f>
        <v>31:33,0</v>
      </c>
    </row>
    <row r="452" spans="1:15" hidden="1">
      <c r="A452" s="1080"/>
      <c r="B452" s="1100" t="s">
        <v>1454</v>
      </c>
      <c r="C452" s="127" t="s">
        <v>1456</v>
      </c>
      <c r="D452" s="151"/>
      <c r="E452" s="187"/>
      <c r="F452" s="129"/>
      <c r="G452" s="290"/>
      <c r="H452" s="151"/>
      <c r="I452" s="187"/>
      <c r="J452" s="129"/>
      <c r="K452" s="290"/>
      <c r="L452" s="151"/>
      <c r="M452" s="187"/>
      <c r="N452" s="129"/>
      <c r="O452" s="299"/>
    </row>
    <row r="453" spans="1:15">
      <c r="A453" s="1080"/>
      <c r="B453" s="1101"/>
      <c r="C453" s="128" t="s">
        <v>1455</v>
      </c>
      <c r="D453" s="159" t="str">
        <f>'2012'!C297</f>
        <v>Stanislav</v>
      </c>
      <c r="E453" s="185" t="str">
        <f>'2012'!D297</f>
        <v>Sviták</v>
      </c>
      <c r="F453" s="130" t="str">
        <f>'2012'!E297</f>
        <v>Ostrava</v>
      </c>
      <c r="G453" s="291" t="str">
        <f>'2012'!F297</f>
        <v>33:40,0</v>
      </c>
      <c r="H453" s="159" t="str">
        <f>'2012'!C298</f>
        <v>Josef</v>
      </c>
      <c r="I453" s="185" t="str">
        <f>'2012'!D298</f>
        <v>Kvita</v>
      </c>
      <c r="J453" s="130" t="str">
        <f>'2012'!E298</f>
        <v>Kopřivnice</v>
      </c>
      <c r="K453" s="291" t="str">
        <f>'2012'!F298</f>
        <v>34:23,0</v>
      </c>
      <c r="L453" s="159" t="str">
        <f>'2012'!C299</f>
        <v>Josef</v>
      </c>
      <c r="M453" s="185" t="str">
        <f>'2012'!D299</f>
        <v>Smola</v>
      </c>
      <c r="N453" s="130" t="str">
        <f>'2012'!E299</f>
        <v>Ostrava</v>
      </c>
      <c r="O453" s="298" t="str">
        <f>'2012'!F299</f>
        <v>39:11,0</v>
      </c>
    </row>
    <row r="454" spans="1:15" hidden="1">
      <c r="A454" s="1080"/>
      <c r="B454" s="1102" t="s">
        <v>2820</v>
      </c>
      <c r="C454" s="127" t="s">
        <v>1456</v>
      </c>
      <c r="D454" s="151"/>
      <c r="E454" s="187"/>
      <c r="F454" s="129"/>
      <c r="G454" s="290"/>
      <c r="H454" s="151"/>
      <c r="I454" s="187"/>
      <c r="J454" s="129"/>
      <c r="K454" s="290"/>
      <c r="L454" s="151"/>
      <c r="M454" s="187"/>
      <c r="N454" s="129"/>
      <c r="O454" s="299"/>
    </row>
    <row r="455" spans="1:15">
      <c r="A455" s="1080"/>
      <c r="B455" s="1103"/>
      <c r="C455" s="383" t="s">
        <v>1455</v>
      </c>
      <c r="D455" s="158" t="str">
        <f>'2012'!C323</f>
        <v>Ervin</v>
      </c>
      <c r="E455" s="157" t="str">
        <f>'2012'!D323</f>
        <v>Podžorny</v>
      </c>
      <c r="F455" s="147" t="str">
        <f>'2012'!E323</f>
        <v>Český Těšín</v>
      </c>
      <c r="G455" s="289" t="str">
        <f>'2012'!F323</f>
        <v>39:25,0</v>
      </c>
      <c r="H455" s="158" t="str">
        <f>'2012'!C324</f>
        <v>Zdeněk</v>
      </c>
      <c r="I455" s="157" t="str">
        <f>'2012'!D324</f>
        <v>Fejgl</v>
      </c>
      <c r="J455" s="147" t="str">
        <f>'2012'!E324</f>
        <v>Vratimov</v>
      </c>
      <c r="K455" s="289" t="str">
        <f>'2012'!F324</f>
        <v>44:33,0</v>
      </c>
      <c r="L455" s="158" t="str">
        <f>'2012'!C325</f>
        <v>Jaromír</v>
      </c>
      <c r="M455" s="157" t="str">
        <f>'2012'!D325</f>
        <v>Volný</v>
      </c>
      <c r="N455" s="147" t="str">
        <f>'2012'!E325</f>
        <v>Ostrava</v>
      </c>
      <c r="O455" s="294" t="str">
        <f>'2012'!F325</f>
        <v>51:40,0</v>
      </c>
    </row>
    <row r="456" spans="1:15" ht="12.75" thickBot="1">
      <c r="A456" s="1080"/>
      <c r="B456" s="1104" t="s">
        <v>2562</v>
      </c>
      <c r="C456" s="127"/>
      <c r="D456" s="151" t="str">
        <f>'2012'!I323</f>
        <v>Libor</v>
      </c>
      <c r="E456" s="187" t="str">
        <f>'2012'!J323</f>
        <v>Kubienka</v>
      </c>
      <c r="F456" s="129" t="str">
        <f>'2012'!K323</f>
        <v>Hrádek</v>
      </c>
      <c r="G456" s="290" t="str">
        <f>'2012'!L323</f>
        <v>13:54,0</v>
      </c>
      <c r="H456" s="151" t="str">
        <f>'2012'!I324</f>
        <v>Kamil</v>
      </c>
      <c r="I456" s="187" t="str">
        <f>'2012'!J324</f>
        <v>Lipowski</v>
      </c>
      <c r="J456" s="129" t="str">
        <f>'2012'!K324</f>
        <v>Hrádek</v>
      </c>
      <c r="K456" s="290" t="str">
        <f>'2012'!L324</f>
        <v>18:46,0</v>
      </c>
      <c r="L456" s="151" t="str">
        <f>'2012'!I325</f>
        <v>Simona</v>
      </c>
      <c r="M456" s="187" t="str">
        <f>'2012'!J325</f>
        <v>Szlaurová</v>
      </c>
      <c r="N456" s="129" t="str">
        <f>'2012'!K325</f>
        <v>Hrádek</v>
      </c>
      <c r="O456" s="299" t="str">
        <f>'2012'!L325</f>
        <v>23:54,0</v>
      </c>
    </row>
    <row r="457" spans="1:15" ht="12.75" hidden="1" thickBot="1">
      <c r="A457" s="1080"/>
      <c r="B457" s="1105"/>
      <c r="C457" s="138"/>
      <c r="D457" s="161"/>
      <c r="E457" s="186"/>
      <c r="F457" s="139"/>
      <c r="G457" s="292"/>
      <c r="H457" s="161"/>
      <c r="I457" s="186"/>
      <c r="J457" s="139"/>
      <c r="K457" s="292"/>
      <c r="L457" s="161"/>
      <c r="M457" s="186"/>
      <c r="N457" s="139"/>
      <c r="O457" s="300"/>
    </row>
    <row r="458" spans="1:15" hidden="1">
      <c r="A458" s="1080"/>
      <c r="B458" s="1106" t="s">
        <v>556</v>
      </c>
      <c r="C458" s="384" t="s">
        <v>1456</v>
      </c>
      <c r="D458" s="385"/>
      <c r="E458" s="386"/>
      <c r="F458" s="387"/>
      <c r="G458" s="388"/>
      <c r="H458" s="385"/>
      <c r="I458" s="386"/>
      <c r="J458" s="387"/>
      <c r="K458" s="388"/>
      <c r="L458" s="385"/>
      <c r="M458" s="386"/>
      <c r="N458" s="387"/>
      <c r="O458" s="389"/>
    </row>
    <row r="459" spans="1:15" ht="12.75" hidden="1" thickBot="1">
      <c r="A459" s="1081"/>
      <c r="B459" s="1107"/>
      <c r="C459" s="138" t="s">
        <v>1455</v>
      </c>
      <c r="D459" s="161">
        <f>'2010'!C497</f>
        <v>0</v>
      </c>
      <c r="E459" s="186">
        <f>'2010'!D497</f>
        <v>0</v>
      </c>
      <c r="F459" s="139">
        <f>'2010'!E497</f>
        <v>0</v>
      </c>
      <c r="G459" s="292">
        <f>'2010'!F497</f>
        <v>0</v>
      </c>
      <c r="H459" s="161"/>
      <c r="I459" s="186"/>
      <c r="J459" s="139"/>
      <c r="K459" s="292"/>
      <c r="L459" s="161"/>
      <c r="M459" s="186"/>
      <c r="N459" s="139"/>
      <c r="O459" s="300"/>
    </row>
    <row r="460" spans="1:15">
      <c r="A460" s="1079">
        <v>2013</v>
      </c>
      <c r="B460" s="1082" t="s">
        <v>909</v>
      </c>
      <c r="C460" s="131" t="s">
        <v>1449</v>
      </c>
      <c r="D460" s="155" t="str">
        <f>'2013'!C14</f>
        <v>Barbora</v>
      </c>
      <c r="E460" s="154" t="str">
        <f>'2013'!D14</f>
        <v>Kvašová</v>
      </c>
      <c r="F460" s="132" t="str">
        <f>'2013'!E14</f>
        <v>Frýdek-Místek</v>
      </c>
      <c r="G460" s="288" t="str">
        <f>'2013'!F14</f>
        <v>00:29,0</v>
      </c>
      <c r="H460" s="155" t="str">
        <f>'2013'!C15</f>
        <v>Tereza</v>
      </c>
      <c r="I460" s="154" t="str">
        <f>'2013'!D15</f>
        <v>Brancová</v>
      </c>
      <c r="J460" s="132" t="str">
        <f>'2013'!E15</f>
        <v>Hrádek</v>
      </c>
      <c r="K460" s="288" t="str">
        <f>'2013'!F15</f>
        <v>00:31,0</v>
      </c>
      <c r="L460" s="155" t="str">
        <f>'2013'!C16</f>
        <v>Ellen</v>
      </c>
      <c r="M460" s="154" t="str">
        <f>'2013'!D16</f>
        <v>Burkovičová</v>
      </c>
      <c r="N460" s="132" t="str">
        <f>'2013'!E16</f>
        <v>Frýdek-Místek</v>
      </c>
      <c r="O460" s="293" t="str">
        <f>'2013'!F16</f>
        <v>00:34,0</v>
      </c>
    </row>
    <row r="461" spans="1:15">
      <c r="A461" s="1080"/>
      <c r="B461" s="1083"/>
      <c r="C461" s="128" t="s">
        <v>1450</v>
      </c>
      <c r="D461" s="159" t="str">
        <f>'2013'!I14</f>
        <v>Jakub</v>
      </c>
      <c r="E461" s="185" t="str">
        <f>'2013'!J14</f>
        <v>Pilch</v>
      </c>
      <c r="F461" s="130" t="str">
        <f>'2013'!K14</f>
        <v>Hrádek</v>
      </c>
      <c r="G461" s="291" t="str">
        <f>'2013'!L14</f>
        <v>00:28,0</v>
      </c>
      <c r="H461" s="159" t="str">
        <f>'2013'!I15</f>
        <v>Petr</v>
      </c>
      <c r="I461" s="185" t="str">
        <f>'2013'!J15</f>
        <v>Cymorek</v>
      </c>
      <c r="J461" s="130" t="str">
        <f>'2013'!K15</f>
        <v>Hrádek</v>
      </c>
      <c r="K461" s="291" t="str">
        <f>'2013'!L15</f>
        <v>00:30,0</v>
      </c>
      <c r="L461" s="159" t="str">
        <f>'2013'!I16</f>
        <v>Lukáš</v>
      </c>
      <c r="M461" s="185" t="str">
        <f>'2013'!J16</f>
        <v>Rek</v>
      </c>
      <c r="N461" s="130" t="str">
        <f>'2013'!K16</f>
        <v>Praha</v>
      </c>
      <c r="O461" s="298" t="str">
        <f>'2013'!L16</f>
        <v>00:32,0</v>
      </c>
    </row>
    <row r="462" spans="1:15">
      <c r="A462" s="1080"/>
      <c r="B462" s="1084" t="s">
        <v>1452</v>
      </c>
      <c r="C462" s="127" t="s">
        <v>1449</v>
      </c>
      <c r="D462" s="151" t="str">
        <f>'2013'!C42</f>
        <v>Žaneta</v>
      </c>
      <c r="E462" s="187" t="str">
        <f>'2013'!D42</f>
        <v>Juřičná</v>
      </c>
      <c r="F462" s="129" t="str">
        <f>'2013'!E42</f>
        <v>Frýdek-Místek</v>
      </c>
      <c r="G462" s="290" t="str">
        <f>'2013'!F42</f>
        <v>01:28,0</v>
      </c>
      <c r="H462" s="151" t="str">
        <f>'2013'!C43</f>
        <v>Anežka</v>
      </c>
      <c r="I462" s="187" t="str">
        <f>'2013'!D43</f>
        <v>Bojková</v>
      </c>
      <c r="J462" s="129" t="str">
        <f>'2013'!E43</f>
        <v>Třinec</v>
      </c>
      <c r="K462" s="290" t="str">
        <f>'2013'!F43</f>
        <v>01:29,0</v>
      </c>
      <c r="L462" s="151" t="str">
        <f>'2013'!C44</f>
        <v>Markéta</v>
      </c>
      <c r="M462" s="187" t="str">
        <f>'2013'!D44</f>
        <v>Sikorová</v>
      </c>
      <c r="N462" s="129" t="str">
        <f>'2013'!E44</f>
        <v>Jablunkov</v>
      </c>
      <c r="O462" s="299" t="str">
        <f>'2013'!F44</f>
        <v>01:31,0</v>
      </c>
    </row>
    <row r="463" spans="1:15">
      <c r="A463" s="1080"/>
      <c r="B463" s="1085"/>
      <c r="C463" s="128" t="s">
        <v>1450</v>
      </c>
      <c r="D463" s="159" t="str">
        <f>'2013'!I42</f>
        <v>Marek</v>
      </c>
      <c r="E463" s="185" t="str">
        <f>'2013'!J42</f>
        <v>Sikora</v>
      </c>
      <c r="F463" s="130" t="str">
        <f>'2013'!K42</f>
        <v>Třinec</v>
      </c>
      <c r="G463" s="291" t="str">
        <f>'2013'!L42</f>
        <v>01:19,0</v>
      </c>
      <c r="H463" s="159" t="str">
        <f>'2013'!I43</f>
        <v>Filip</v>
      </c>
      <c r="I463" s="185" t="str">
        <f>'2013'!J43</f>
        <v>Zielina</v>
      </c>
      <c r="J463" s="130" t="str">
        <f>'2013'!K43</f>
        <v>Třinec</v>
      </c>
      <c r="K463" s="291" t="str">
        <f>'2013'!L43</f>
        <v>01:26,0</v>
      </c>
      <c r="L463" s="159" t="str">
        <f>'2013'!I44</f>
        <v>Jindřich</v>
      </c>
      <c r="M463" s="185" t="str">
        <f>'2013'!J44</f>
        <v>Sikora</v>
      </c>
      <c r="N463" s="130" t="str">
        <f>'2013'!K44</f>
        <v>Třinec</v>
      </c>
      <c r="O463" s="298" t="str">
        <f>'2013'!L44</f>
        <v>01:28,0</v>
      </c>
    </row>
    <row r="464" spans="1:15">
      <c r="A464" s="1080"/>
      <c r="B464" s="1086" t="s">
        <v>778</v>
      </c>
      <c r="C464" s="127" t="s">
        <v>1449</v>
      </c>
      <c r="D464" s="151" t="str">
        <f>'2013'!C79</f>
        <v>Karolína</v>
      </c>
      <c r="E464" s="187" t="str">
        <f>'2013'!D79</f>
        <v>Sasynová</v>
      </c>
      <c r="F464" s="129" t="str">
        <f>'2013'!E79</f>
        <v>Třinec</v>
      </c>
      <c r="G464" s="290" t="str">
        <f>'2013'!F79</f>
        <v>01:20,0</v>
      </c>
      <c r="H464" s="151" t="str">
        <f>'2013'!C80</f>
        <v>Laura</v>
      </c>
      <c r="I464" s="187" t="str">
        <f>'2013'!D80</f>
        <v>Legierska</v>
      </c>
      <c r="J464" s="129" t="str">
        <f>'2013'!E80</f>
        <v>Koniakow</v>
      </c>
      <c r="K464" s="290" t="str">
        <f>'2013'!F80</f>
        <v>01:23,0</v>
      </c>
      <c r="L464" s="151" t="str">
        <f>'2013'!C81</f>
        <v>Eliška</v>
      </c>
      <c r="M464" s="187" t="str">
        <f>'2013'!D81</f>
        <v>Marszalková</v>
      </c>
      <c r="N464" s="129" t="str">
        <f>'2013'!E81</f>
        <v>Karviná</v>
      </c>
      <c r="O464" s="299" t="str">
        <f>'2013'!F81</f>
        <v>01:24,0</v>
      </c>
    </row>
    <row r="465" spans="1:15">
      <c r="A465" s="1080"/>
      <c r="B465" s="1087"/>
      <c r="C465" s="128" t="s">
        <v>1450</v>
      </c>
      <c r="D465" s="159" t="str">
        <f>'2013'!I79</f>
        <v>Filip</v>
      </c>
      <c r="E465" s="185" t="str">
        <f>'2013'!J79</f>
        <v>Jančík</v>
      </c>
      <c r="F465" s="130" t="str">
        <f>'2013'!K79</f>
        <v>Hrádek</v>
      </c>
      <c r="G465" s="291" t="str">
        <f>'2013'!L79</f>
        <v>01:18,0</v>
      </c>
      <c r="H465" s="159" t="str">
        <f>'2013'!I80</f>
        <v>Mateusz</v>
      </c>
      <c r="I465" s="185" t="str">
        <f>'2013'!J80</f>
        <v>Szymal</v>
      </c>
      <c r="J465" s="130" t="str">
        <f>'2013'!K80</f>
        <v>Skoczów</v>
      </c>
      <c r="K465" s="291" t="str">
        <f>'2013'!L80</f>
        <v>01:23,0</v>
      </c>
      <c r="L465" s="159" t="str">
        <f>'2013'!I81</f>
        <v>Marek</v>
      </c>
      <c r="M465" s="185" t="str">
        <f>'2013'!J81</f>
        <v>Krišica</v>
      </c>
      <c r="N465" s="130" t="str">
        <f>'2013'!K81</f>
        <v>Mosty u Jabl.</v>
      </c>
      <c r="O465" s="298" t="str">
        <f>'2013'!L81</f>
        <v>01:25,0</v>
      </c>
    </row>
    <row r="466" spans="1:15">
      <c r="A466" s="1080"/>
      <c r="B466" s="1088" t="s">
        <v>779</v>
      </c>
      <c r="C466" s="127" t="s">
        <v>1449</v>
      </c>
      <c r="D466" s="151" t="str">
        <f>'2013'!C124</f>
        <v>Magdalena</v>
      </c>
      <c r="E466" s="187" t="str">
        <f>'2013'!D124</f>
        <v>Kobielusz</v>
      </c>
      <c r="F466" s="129" t="str">
        <f>'2013'!E124</f>
        <v>Istebna</v>
      </c>
      <c r="G466" s="290" t="str">
        <f>'2013'!F124</f>
        <v>02:14,0</v>
      </c>
      <c r="H466" s="151" t="str">
        <f>'2013'!C125</f>
        <v>Magdalena</v>
      </c>
      <c r="I466" s="187" t="str">
        <f>'2013'!D125</f>
        <v>Wrzeszcz</v>
      </c>
      <c r="J466" s="129" t="str">
        <f>'2013'!E125</f>
        <v>Skoczów</v>
      </c>
      <c r="K466" s="290" t="str">
        <f>'2013'!F125</f>
        <v>02:15,0</v>
      </c>
      <c r="L466" s="151" t="str">
        <f>'2013'!C126</f>
        <v>Jana</v>
      </c>
      <c r="M466" s="187" t="str">
        <f>'2013'!D126</f>
        <v>Swierkošová</v>
      </c>
      <c r="N466" s="129" t="str">
        <f>'2013'!E126</f>
        <v>Frýdek-Místek</v>
      </c>
      <c r="O466" s="299" t="str">
        <f>'2013'!F126</f>
        <v>02:17,0</v>
      </c>
    </row>
    <row r="467" spans="1:15">
      <c r="A467" s="1080"/>
      <c r="B467" s="1089"/>
      <c r="C467" s="128" t="s">
        <v>1450</v>
      </c>
      <c r="D467" s="159" t="str">
        <f>'2013'!I124</f>
        <v>Filip</v>
      </c>
      <c r="E467" s="185" t="str">
        <f>'2013'!J124</f>
        <v>Szotkowski</v>
      </c>
      <c r="F467" s="130" t="str">
        <f>'2013'!K124</f>
        <v>Třinec</v>
      </c>
      <c r="G467" s="291" t="str">
        <f>'2013'!L124</f>
        <v>03:29,0</v>
      </c>
      <c r="H467" s="159" t="str">
        <f>'2013'!I125</f>
        <v>Jan</v>
      </c>
      <c r="I467" s="185" t="str">
        <f>'2013'!J125</f>
        <v>Kváš</v>
      </c>
      <c r="J467" s="130" t="str">
        <f>'2013'!K125</f>
        <v>Frýdek-Místek</v>
      </c>
      <c r="K467" s="291" t="str">
        <f>'2013'!L125</f>
        <v>03:32,0</v>
      </c>
      <c r="L467" s="159" t="str">
        <f>'2013'!I126</f>
        <v>Mariusz</v>
      </c>
      <c r="M467" s="185" t="str">
        <f>'2013'!J126</f>
        <v>Gociek</v>
      </c>
      <c r="N467" s="130" t="str">
        <f>'2013'!K126</f>
        <v>Vendryně</v>
      </c>
      <c r="O467" s="298" t="str">
        <f>'2013'!L126</f>
        <v>03:39,0</v>
      </c>
    </row>
    <row r="468" spans="1:15">
      <c r="A468" s="1080"/>
      <c r="B468" s="1090" t="s">
        <v>780</v>
      </c>
      <c r="C468" s="127" t="s">
        <v>1449</v>
      </c>
      <c r="D468" s="151" t="str">
        <f>'2013'!C168</f>
        <v>Helena</v>
      </c>
      <c r="E468" s="187" t="str">
        <f>'2013'!D168</f>
        <v>Benčová</v>
      </c>
      <c r="F468" s="129" t="str">
        <f>'2013'!E168</f>
        <v>Frýdek-Místek</v>
      </c>
      <c r="G468" s="290" t="str">
        <f>'2013'!F168</f>
        <v>03:07,0</v>
      </c>
      <c r="H468" s="151" t="str">
        <f>'2013'!C169</f>
        <v>Julie</v>
      </c>
      <c r="I468" s="187" t="str">
        <f>'2013'!D169</f>
        <v>Rampírová</v>
      </c>
      <c r="J468" s="129" t="str">
        <f>'2013'!E169</f>
        <v>Frýdek-Místek</v>
      </c>
      <c r="K468" s="290" t="str">
        <f>'2013'!F169</f>
        <v>03:10,0</v>
      </c>
      <c r="L468" s="151" t="str">
        <f>'2013'!C170</f>
        <v>Kateřina</v>
      </c>
      <c r="M468" s="187" t="str">
        <f>'2013'!D170</f>
        <v>Krtková</v>
      </c>
      <c r="N468" s="129" t="str">
        <f>'2013'!E170</f>
        <v>Frýdek-Místek</v>
      </c>
      <c r="O468" s="299" t="str">
        <f>'2013'!F170</f>
        <v>03:11,0</v>
      </c>
    </row>
    <row r="469" spans="1:15">
      <c r="A469" s="1080"/>
      <c r="B469" s="1091"/>
      <c r="C469" s="128" t="s">
        <v>1450</v>
      </c>
      <c r="D469" s="159" t="str">
        <f>'2013'!I168</f>
        <v>Jan</v>
      </c>
      <c r="E469" s="185" t="str">
        <f>'2013'!J168</f>
        <v>Tesarčík</v>
      </c>
      <c r="F469" s="130" t="str">
        <f>'2013'!K168</f>
        <v>Frýdek-Místek</v>
      </c>
      <c r="G469" s="291" t="str">
        <f>'2013'!L168</f>
        <v>03:44,0</v>
      </c>
      <c r="H469" s="159" t="str">
        <f>'2013'!I169</f>
        <v>Marek</v>
      </c>
      <c r="I469" s="185" t="str">
        <f>'2013'!J169</f>
        <v>Czeczotka</v>
      </c>
      <c r="J469" s="130" t="str">
        <f>'2013'!K169</f>
        <v>Jablunkov</v>
      </c>
      <c r="K469" s="291" t="str">
        <f>'2013'!L169</f>
        <v>03:48,0</v>
      </c>
      <c r="L469" s="159" t="str">
        <f>'2013'!I170</f>
        <v>Sebastian</v>
      </c>
      <c r="M469" s="185" t="str">
        <f>'2013'!J170</f>
        <v>Filipek</v>
      </c>
      <c r="N469" s="130" t="str">
        <f>'2013'!K170</f>
        <v>Třinec</v>
      </c>
      <c r="O469" s="298" t="str">
        <f>'2013'!L170</f>
        <v>03:50,0</v>
      </c>
    </row>
    <row r="470" spans="1:15">
      <c r="A470" s="1080"/>
      <c r="B470" s="1090" t="s">
        <v>1636</v>
      </c>
      <c r="C470" s="127" t="s">
        <v>1449</v>
      </c>
      <c r="D470" s="151" t="str">
        <f>'2013'!C196</f>
        <v>Veronika</v>
      </c>
      <c r="E470" s="187" t="str">
        <f>'2013'!D196</f>
        <v>Siebeltová</v>
      </c>
      <c r="F470" s="129" t="str">
        <f>'2013'!E196</f>
        <v>Frýdek-Místek</v>
      </c>
      <c r="G470" s="290" t="str">
        <f>'2013'!F196</f>
        <v>04:00,6</v>
      </c>
      <c r="H470" s="151" t="str">
        <f>'2013'!C197</f>
        <v>Kateřina</v>
      </c>
      <c r="I470" s="187" t="str">
        <f>'2013'!D197</f>
        <v>Siebeltová</v>
      </c>
      <c r="J470" s="129" t="str">
        <f>'2013'!E197</f>
        <v>Frýdek-Místek</v>
      </c>
      <c r="K470" s="290" t="str">
        <f>'2013'!F197</f>
        <v>04:00,9</v>
      </c>
      <c r="L470" s="151" t="str">
        <f>'2013'!C198</f>
        <v>Natálie</v>
      </c>
      <c r="M470" s="187" t="str">
        <f>'2013'!D198</f>
        <v>Závorková</v>
      </c>
      <c r="N470" s="129" t="str">
        <f>'2013'!E198</f>
        <v>Frýdek-Místek</v>
      </c>
      <c r="O470" s="299" t="str">
        <f>'2013'!F198</f>
        <v>04:04,0</v>
      </c>
    </row>
    <row r="471" spans="1:15">
      <c r="A471" s="1080"/>
      <c r="B471" s="1091"/>
      <c r="C471" s="128" t="s">
        <v>1450</v>
      </c>
      <c r="D471" s="159" t="str">
        <f>'2013'!I196</f>
        <v>Vojtěch</v>
      </c>
      <c r="E471" s="185" t="str">
        <f>'2013'!J196</f>
        <v>Lanc</v>
      </c>
      <c r="F471" s="130" t="str">
        <f>'2013'!K196</f>
        <v>Třinec</v>
      </c>
      <c r="G471" s="291" t="str">
        <f>'2013'!L196</f>
        <v>12:09,0</v>
      </c>
      <c r="H471" s="159" t="str">
        <f>'2013'!I197</f>
        <v>Marek</v>
      </c>
      <c r="I471" s="185" t="str">
        <f>'2013'!J197</f>
        <v>Chrascina</v>
      </c>
      <c r="J471" s="130" t="str">
        <f>'2013'!K197</f>
        <v>Jablunkov</v>
      </c>
      <c r="K471" s="291" t="str">
        <f>'2013'!L197</f>
        <v>13:01,0</v>
      </c>
      <c r="L471" s="159" t="str">
        <f>'2013'!I198</f>
        <v>Daniel</v>
      </c>
      <c r="M471" s="185" t="str">
        <f>'2013'!J198</f>
        <v>Raška</v>
      </c>
      <c r="N471" s="130" t="str">
        <f>'2013'!K198</f>
        <v>Frýdek-Místek</v>
      </c>
      <c r="O471" s="298" t="str">
        <f>'2013'!L198</f>
        <v>13:05,0</v>
      </c>
    </row>
    <row r="472" spans="1:15">
      <c r="A472" s="1080"/>
      <c r="B472" s="1092" t="s">
        <v>781</v>
      </c>
      <c r="C472" s="127" t="s">
        <v>1449</v>
      </c>
      <c r="D472" s="151" t="str">
        <f>'2013'!C221</f>
        <v>Sylwia</v>
      </c>
      <c r="E472" s="187" t="str">
        <f>'2013'!D221</f>
        <v>Adamik</v>
      </c>
      <c r="F472" s="129" t="str">
        <f>'2013'!E221</f>
        <v>Skoczów</v>
      </c>
      <c r="G472" s="290" t="str">
        <f>'2013'!F221</f>
        <v>14:31,0</v>
      </c>
      <c r="H472" s="151" t="str">
        <f>'2013'!C222</f>
        <v>Ivana</v>
      </c>
      <c r="I472" s="187" t="str">
        <f>'2013'!D222</f>
        <v>Lubojacká</v>
      </c>
      <c r="J472" s="129" t="str">
        <f>'2013'!E222</f>
        <v>Jablunkov</v>
      </c>
      <c r="K472" s="290" t="str">
        <f>'2013'!F222</f>
        <v>15:27,0</v>
      </c>
      <c r="L472" s="151" t="str">
        <f>'2013'!C223</f>
        <v>Zofia</v>
      </c>
      <c r="M472" s="187" t="str">
        <f>'2013'!D223</f>
        <v>Kolodziejczyk</v>
      </c>
      <c r="N472" s="129" t="str">
        <f>'2013'!E223</f>
        <v>Skoczów</v>
      </c>
      <c r="O472" s="299" t="str">
        <f>'2013'!F223</f>
        <v>16:03,0</v>
      </c>
    </row>
    <row r="473" spans="1:15">
      <c r="A473" s="1080"/>
      <c r="B473" s="1093"/>
      <c r="C473" s="128" t="s">
        <v>1450</v>
      </c>
      <c r="D473" s="159" t="str">
        <f>'2013'!I221</f>
        <v>Przemyslaw</v>
      </c>
      <c r="E473" s="185" t="str">
        <f>'2013'!J221</f>
        <v>Strzadala</v>
      </c>
      <c r="F473" s="130" t="str">
        <f>'2013'!K221</f>
        <v>Skoczów</v>
      </c>
      <c r="G473" s="291" t="str">
        <f>'2013'!L221</f>
        <v>12:25,0</v>
      </c>
      <c r="H473" s="159">
        <f>'2013'!I222</f>
        <v>0</v>
      </c>
      <c r="I473" s="185">
        <f>'2013'!J222</f>
        <v>0</v>
      </c>
      <c r="J473" s="130">
        <f>'2013'!K222</f>
        <v>0</v>
      </c>
      <c r="K473" s="291">
        <f>'2013'!L222</f>
        <v>0</v>
      </c>
      <c r="L473" s="159">
        <f>'2013'!I223</f>
        <v>0</v>
      </c>
      <c r="M473" s="185">
        <f>'2013'!J223</f>
        <v>0</v>
      </c>
      <c r="N473" s="130">
        <f>'2013'!K223</f>
        <v>0</v>
      </c>
      <c r="O473" s="298">
        <f>'2013'!L223</f>
        <v>0</v>
      </c>
    </row>
    <row r="474" spans="1:15">
      <c r="A474" s="1080"/>
      <c r="B474" s="1094" t="s">
        <v>782</v>
      </c>
      <c r="C474" s="127" t="s">
        <v>1456</v>
      </c>
      <c r="D474" s="151" t="str">
        <f>'2013'!C246</f>
        <v>Veronika</v>
      </c>
      <c r="E474" s="187" t="str">
        <f>'2013'!D246</f>
        <v>Siebeltová</v>
      </c>
      <c r="F474" s="129" t="str">
        <f>'2013'!E246</f>
        <v>Frýdek-Místek</v>
      </c>
      <c r="G474" s="290" t="str">
        <f>'2013'!F246</f>
        <v>14:19,0</v>
      </c>
      <c r="H474" s="151" t="str">
        <f>'2013'!C247</f>
        <v>Helena</v>
      </c>
      <c r="I474" s="187" t="str">
        <f>'2013'!D247</f>
        <v>Benčová</v>
      </c>
      <c r="J474" s="129" t="str">
        <f>'2013'!E247</f>
        <v>Frýdek-Místek</v>
      </c>
      <c r="K474" s="290" t="str">
        <f>'2013'!F247</f>
        <v>14:49,0</v>
      </c>
      <c r="L474" s="151" t="str">
        <f>'2013'!C248</f>
        <v>Kateřina</v>
      </c>
      <c r="M474" s="187" t="str">
        <f>'2013'!D248</f>
        <v>Siebeltová</v>
      </c>
      <c r="N474" s="129" t="str">
        <f>'2013'!E248</f>
        <v>Frýdek-Místek</v>
      </c>
      <c r="O474" s="299" t="str">
        <f>'2013'!F248</f>
        <v>14:54,0</v>
      </c>
    </row>
    <row r="475" spans="1:15">
      <c r="A475" s="1080"/>
      <c r="B475" s="1095"/>
      <c r="C475" s="128" t="s">
        <v>1455</v>
      </c>
      <c r="D475" s="159" t="str">
        <f>'2013'!I246</f>
        <v>Tomáš</v>
      </c>
      <c r="E475" s="185" t="str">
        <f>'2013'!J246</f>
        <v>Lichý</v>
      </c>
      <c r="F475" s="149" t="str">
        <f>'2013'!K246</f>
        <v>Jablunkov</v>
      </c>
      <c r="G475" s="291" t="str">
        <f>'2013'!L246</f>
        <v>27:46,0</v>
      </c>
      <c r="H475" s="159" t="str">
        <f>'2013'!I247</f>
        <v>Anton</v>
      </c>
      <c r="I475" s="185" t="str">
        <f>'2013'!J247</f>
        <v>Kupka</v>
      </c>
      <c r="J475" s="130" t="str">
        <f>'2013'!K247</f>
        <v>Čadca</v>
      </c>
      <c r="K475" s="291" t="str">
        <f>'2013'!L247</f>
        <v>30:30,0</v>
      </c>
      <c r="L475" s="159" t="str">
        <f>'2013'!I248</f>
        <v>Tomáš</v>
      </c>
      <c r="M475" s="185" t="str">
        <f>'2013'!J248</f>
        <v>Blabla</v>
      </c>
      <c r="N475" s="130" t="str">
        <f>'2013'!K248</f>
        <v>Bystré</v>
      </c>
      <c r="O475" s="298" t="str">
        <f>'2013'!L248</f>
        <v>31:02,0</v>
      </c>
    </row>
    <row r="476" spans="1:15">
      <c r="A476" s="1080"/>
      <c r="B476" s="1096" t="s">
        <v>1453</v>
      </c>
      <c r="C476" s="127" t="s">
        <v>1456</v>
      </c>
      <c r="D476" s="151" t="str">
        <f>'2013'!C272</f>
        <v>Lucie</v>
      </c>
      <c r="E476" s="187" t="str">
        <f>'2013'!D272</f>
        <v>Szotkowská</v>
      </c>
      <c r="F476" s="129" t="str">
        <f>'2013'!E272</f>
        <v>Jablunkov</v>
      </c>
      <c r="G476" s="290" t="str">
        <f>'2013'!F272</f>
        <v>14:59,0</v>
      </c>
      <c r="H476" s="151" t="str">
        <f>'2013'!C273</f>
        <v>Miluše</v>
      </c>
      <c r="I476" s="187" t="str">
        <f>'2013'!D273</f>
        <v>Bieleszová</v>
      </c>
      <c r="J476" s="129" t="str">
        <f>'2013'!E273</f>
        <v>Jablunkov</v>
      </c>
      <c r="K476" s="290" t="str">
        <f>'2013'!F273</f>
        <v>16:31,0</v>
      </c>
      <c r="L476" s="151" t="str">
        <f>'2013'!C274</f>
        <v>Renáta</v>
      </c>
      <c r="M476" s="187" t="str">
        <f>'2013'!D274</f>
        <v>Šimurdová</v>
      </c>
      <c r="N476" s="129" t="str">
        <f>'2013'!E274</f>
        <v>Jablunkov</v>
      </c>
      <c r="O476" s="299" t="str">
        <f>'2013'!F274</f>
        <v>17:24,0</v>
      </c>
    </row>
    <row r="477" spans="1:15">
      <c r="A477" s="1080"/>
      <c r="B477" s="1097"/>
      <c r="C477" s="128" t="s">
        <v>1455</v>
      </c>
      <c r="D477" s="159" t="str">
        <f>'2013'!I272</f>
        <v>Tomasz</v>
      </c>
      <c r="E477" s="185" t="str">
        <f>'2013'!J272</f>
        <v>Wróbel</v>
      </c>
      <c r="F477" s="130" t="str">
        <f>'2013'!K272</f>
        <v>Dziegielów</v>
      </c>
      <c r="G477" s="291" t="str">
        <f>'2013'!L272</f>
        <v>27:47,0</v>
      </c>
      <c r="H477" s="159" t="str">
        <f>'2013'!I273</f>
        <v>Miroslav</v>
      </c>
      <c r="I477" s="185" t="str">
        <f>'2013'!J273</f>
        <v>Klus</v>
      </c>
      <c r="J477" s="130" t="str">
        <f>'2013'!K273</f>
        <v>Mosty u Jabl.</v>
      </c>
      <c r="K477" s="291" t="str">
        <f>'2013'!L273</f>
        <v>29:26,0</v>
      </c>
      <c r="L477" s="159" t="str">
        <f>'2013'!I274</f>
        <v>Daniel</v>
      </c>
      <c r="M477" s="185" t="str">
        <f>'2013'!J274</f>
        <v>Šindelek</v>
      </c>
      <c r="N477" s="130" t="str">
        <f>'2013'!K274</f>
        <v>Frýdek-Místek</v>
      </c>
      <c r="O477" s="298" t="str">
        <f>'2013'!L274</f>
        <v>30:49,0</v>
      </c>
    </row>
    <row r="478" spans="1:15">
      <c r="A478" s="1080"/>
      <c r="B478" s="1098" t="s">
        <v>775</v>
      </c>
      <c r="C478" s="127" t="s">
        <v>1456</v>
      </c>
      <c r="D478" s="151" t="str">
        <f>'2013'!C297</f>
        <v>Ludmila</v>
      </c>
      <c r="E478" s="187" t="str">
        <f>'2013'!D297</f>
        <v>Šokalová</v>
      </c>
      <c r="F478" s="129" t="str">
        <f>'2013'!E297</f>
        <v>Frýdek - Místek</v>
      </c>
      <c r="G478" s="290" t="str">
        <f>'2013'!F297</f>
        <v>17:58,0</v>
      </c>
      <c r="H478" s="151" t="str">
        <f>'2013'!C298</f>
        <v>Žofie</v>
      </c>
      <c r="I478" s="187" t="str">
        <f>'2013'!D298</f>
        <v>Dordová</v>
      </c>
      <c r="J478" s="129" t="str">
        <f>'2013'!E298</f>
        <v>Hrádek</v>
      </c>
      <c r="K478" s="290" t="str">
        <f>'2013'!F298</f>
        <v>24:56,0</v>
      </c>
      <c r="L478" s="151" t="str">
        <f>'2013'!C299</f>
        <v>Naděžda</v>
      </c>
      <c r="M478" s="187" t="str">
        <f>'2013'!D299</f>
        <v>Moješčíková</v>
      </c>
      <c r="N478" s="129" t="str">
        <f>'2013'!E299</f>
        <v>Frýdek - Místek</v>
      </c>
      <c r="O478" s="299">
        <f>'2013'!F299</f>
        <v>0</v>
      </c>
    </row>
    <row r="479" spans="1:15">
      <c r="A479" s="1080"/>
      <c r="B479" s="1099"/>
      <c r="C479" s="128" t="s">
        <v>1455</v>
      </c>
      <c r="D479" s="159" t="str">
        <f>'2013'!I297</f>
        <v>Vladislav</v>
      </c>
      <c r="E479" s="185" t="str">
        <f>'2013'!J297</f>
        <v>Martynek</v>
      </c>
      <c r="F479" s="130" t="str">
        <f>'2013'!K297</f>
        <v>Beskid</v>
      </c>
      <c r="G479" s="291" t="str">
        <f>'2013'!L297</f>
        <v>31:18,0</v>
      </c>
      <c r="H479" s="159" t="str">
        <f>'2013'!I298</f>
        <v>Roman</v>
      </c>
      <c r="I479" s="185" t="str">
        <f>'2013'!J298</f>
        <v>Slowioczek</v>
      </c>
      <c r="J479" s="130" t="str">
        <f>'2013'!K298</f>
        <v>Ostrava</v>
      </c>
      <c r="K479" s="291" t="str">
        <f>'2013'!L298</f>
        <v>32:05,0</v>
      </c>
      <c r="L479" s="159" t="str">
        <f>'2013'!I299</f>
        <v>Josef</v>
      </c>
      <c r="M479" s="185" t="str">
        <f>'2013'!J299</f>
        <v>Nejezchleba</v>
      </c>
      <c r="N479" s="130" t="str">
        <f>'2013'!K299</f>
        <v>Frýdek-Místek</v>
      </c>
      <c r="O479" s="298" t="str">
        <f>'2013'!L299</f>
        <v>34:26,0</v>
      </c>
    </row>
    <row r="480" spans="1:15">
      <c r="A480" s="1080"/>
      <c r="B480" s="1100" t="s">
        <v>1454</v>
      </c>
      <c r="C480" s="127" t="s">
        <v>1456</v>
      </c>
      <c r="D480" s="151"/>
      <c r="E480" s="187"/>
      <c r="F480" s="129"/>
      <c r="G480" s="290"/>
      <c r="H480" s="151"/>
      <c r="I480" s="187"/>
      <c r="J480" s="129"/>
      <c r="K480" s="290"/>
      <c r="L480" s="151"/>
      <c r="M480" s="187"/>
      <c r="N480" s="129"/>
      <c r="O480" s="299"/>
    </row>
    <row r="481" spans="1:15">
      <c r="A481" s="1080"/>
      <c r="B481" s="1101"/>
      <c r="C481" s="383" t="s">
        <v>1455</v>
      </c>
      <c r="D481" s="158" t="str">
        <f>'2013'!C322</f>
        <v>Stanislav</v>
      </c>
      <c r="E481" s="157" t="str">
        <f>'2013'!D322</f>
        <v>Sviták</v>
      </c>
      <c r="F481" s="147" t="str">
        <f>'2013'!E322</f>
        <v>Ostrava</v>
      </c>
      <c r="G481" s="289" t="str">
        <f>'2013'!F322</f>
        <v>34:40,0</v>
      </c>
      <c r="H481" s="158" t="str">
        <f>'2013'!C323</f>
        <v>Josef</v>
      </c>
      <c r="I481" s="157" t="str">
        <f>'2013'!D323</f>
        <v>Majerik</v>
      </c>
      <c r="J481" s="147" t="str">
        <f>'2013'!E323</f>
        <v>Čadca</v>
      </c>
      <c r="K481" s="289" t="str">
        <f>'2013'!F323</f>
        <v>38:47,0</v>
      </c>
      <c r="L481" s="158" t="str">
        <f>'2013'!C324</f>
        <v>Václav</v>
      </c>
      <c r="M481" s="157" t="str">
        <f>'2013'!D324</f>
        <v>Vilhelm</v>
      </c>
      <c r="N481" s="147" t="str">
        <f>'2013'!E324</f>
        <v>Frýdek - Místek</v>
      </c>
      <c r="O481" s="294" t="str">
        <f>'2013'!F324</f>
        <v>42:21,0</v>
      </c>
    </row>
    <row r="482" spans="1:15">
      <c r="A482" s="1080"/>
      <c r="B482" s="1102" t="s">
        <v>2820</v>
      </c>
      <c r="C482" s="127" t="s">
        <v>1456</v>
      </c>
      <c r="D482" s="151"/>
      <c r="E482" s="187"/>
      <c r="F482" s="129"/>
      <c r="G482" s="290"/>
      <c r="H482" s="151"/>
      <c r="I482" s="187"/>
      <c r="J482" s="129"/>
      <c r="K482" s="290"/>
      <c r="L482" s="151"/>
      <c r="M482" s="187"/>
      <c r="N482" s="129"/>
      <c r="O482" s="299"/>
    </row>
    <row r="483" spans="1:15">
      <c r="A483" s="1080"/>
      <c r="B483" s="1103"/>
      <c r="C483" s="383" t="s">
        <v>1455</v>
      </c>
      <c r="D483" s="158" t="str">
        <f>'2013'!I322</f>
        <v>Karel</v>
      </c>
      <c r="E483" s="157" t="str">
        <f>'2013'!J322</f>
        <v>Kaleta</v>
      </c>
      <c r="F483" s="147" t="str">
        <f>'2013'!K322</f>
        <v>Hrádek</v>
      </c>
      <c r="G483" s="289" t="str">
        <f>'2013'!L322</f>
        <v>42:22,0</v>
      </c>
      <c r="H483" s="158" t="str">
        <f>'2013'!I323</f>
        <v>Jaroslav</v>
      </c>
      <c r="I483" s="157" t="str">
        <f>'2013'!J323</f>
        <v>Gaman</v>
      </c>
      <c r="J483" s="147" t="str">
        <f>'2013'!K323</f>
        <v>Havířov</v>
      </c>
      <c r="K483" s="289" t="str">
        <f>'2013'!L323</f>
        <v>52:24,0</v>
      </c>
      <c r="L483" s="158">
        <f>'2013'!I324</f>
        <v>0</v>
      </c>
      <c r="M483" s="157">
        <f>'2013'!J324</f>
        <v>0</v>
      </c>
      <c r="N483" s="147">
        <f>'2013'!K324</f>
        <v>0</v>
      </c>
      <c r="O483" s="294">
        <f>'2013'!L324</f>
        <v>0</v>
      </c>
    </row>
    <row r="484" spans="1:15">
      <c r="A484" s="1080"/>
      <c r="B484" s="1104" t="s">
        <v>2562</v>
      </c>
      <c r="C484" s="127"/>
      <c r="D484" s="151" t="str">
        <f>'2013'!C347</f>
        <v>Jan</v>
      </c>
      <c r="E484" s="187" t="str">
        <f>'2013'!D347</f>
        <v>Kváš</v>
      </c>
      <c r="F484" s="129" t="str">
        <f>'2013'!E347</f>
        <v>Frýdek-Místek</v>
      </c>
      <c r="G484" s="290" t="str">
        <f>'2013'!F347</f>
        <v>16:40,0</v>
      </c>
      <c r="H484" s="151" t="str">
        <f>'2013'!C348</f>
        <v>Gabriela</v>
      </c>
      <c r="I484" s="187" t="str">
        <f>'2013'!D348</f>
        <v>Argalášová</v>
      </c>
      <c r="J484" s="129" t="str">
        <f>'2013'!E348</f>
        <v>Třinec</v>
      </c>
      <c r="K484" s="290" t="str">
        <f>'2013'!F348</f>
        <v>17:31,0</v>
      </c>
      <c r="L484" s="151" t="str">
        <f>'2013'!C349</f>
        <v>Jan</v>
      </c>
      <c r="M484" s="187" t="str">
        <f>'2013'!D349</f>
        <v>Lubojacki</v>
      </c>
      <c r="N484" s="129" t="str">
        <f>'2013'!E349</f>
        <v>Třinec</v>
      </c>
      <c r="O484" s="299" t="str">
        <f>'2013'!F349</f>
        <v>17:44,0</v>
      </c>
    </row>
    <row r="485" spans="1:15" ht="12.75" thickBot="1">
      <c r="A485" s="1080"/>
      <c r="B485" s="1105"/>
      <c r="C485" s="138"/>
      <c r="D485" s="161"/>
      <c r="E485" s="186"/>
      <c r="F485" s="139"/>
      <c r="G485" s="292"/>
      <c r="H485" s="161"/>
      <c r="I485" s="186"/>
      <c r="J485" s="139"/>
      <c r="K485" s="292"/>
      <c r="L485" s="161"/>
      <c r="M485" s="186"/>
      <c r="N485" s="139"/>
      <c r="O485" s="300"/>
    </row>
    <row r="486" spans="1:15" hidden="1">
      <c r="A486" s="1080"/>
      <c r="B486" s="1106" t="s">
        <v>556</v>
      </c>
      <c r="C486" s="384" t="s">
        <v>1456</v>
      </c>
      <c r="D486" s="385"/>
      <c r="E486" s="386"/>
      <c r="F486" s="387"/>
      <c r="G486" s="388"/>
      <c r="H486" s="385"/>
      <c r="I486" s="386"/>
      <c r="J486" s="387"/>
      <c r="K486" s="388"/>
      <c r="L486" s="385"/>
      <c r="M486" s="386"/>
      <c r="N486" s="387"/>
      <c r="O486" s="389"/>
    </row>
    <row r="487" spans="1:15" ht="12.75" hidden="1" thickBot="1">
      <c r="A487" s="1081"/>
      <c r="B487" s="1107"/>
      <c r="C487" s="138" t="s">
        <v>1455</v>
      </c>
      <c r="D487" s="161">
        <f>'2010'!C525</f>
        <v>0</v>
      </c>
      <c r="E487" s="186">
        <f>'2010'!D525</f>
        <v>0</v>
      </c>
      <c r="F487" s="139">
        <f>'2010'!E525</f>
        <v>0</v>
      </c>
      <c r="G487" s="292">
        <f>'2010'!F525</f>
        <v>0</v>
      </c>
      <c r="H487" s="161"/>
      <c r="I487" s="186"/>
      <c r="J487" s="139"/>
      <c r="K487" s="292"/>
      <c r="L487" s="161"/>
      <c r="M487" s="186"/>
      <c r="N487" s="139"/>
      <c r="O487" s="300"/>
    </row>
    <row r="488" spans="1:15">
      <c r="A488" s="1079">
        <v>2014</v>
      </c>
      <c r="B488" s="1082" t="s">
        <v>909</v>
      </c>
      <c r="C488" s="131" t="s">
        <v>1449</v>
      </c>
      <c r="D488" s="155" t="str">
        <f>'2014'!B14</f>
        <v>Eva</v>
      </c>
      <c r="E488" s="154" t="str">
        <f>'2014'!C14</f>
        <v>Adámková</v>
      </c>
      <c r="F488" s="844" t="str">
        <f>'2014'!D14</f>
        <v>Hrádek</v>
      </c>
      <c r="G488" s="288" t="str">
        <f>'2014'!E14</f>
        <v>00:30,0</v>
      </c>
      <c r="H488" s="155" t="str">
        <f>'2014'!B15</f>
        <v>Kateřina</v>
      </c>
      <c r="I488" s="154" t="str">
        <f>'2014'!C15</f>
        <v>Ungrová</v>
      </c>
      <c r="J488" s="844" t="str">
        <f>'2014'!D15</f>
        <v>Frýdek-Místek</v>
      </c>
      <c r="K488" s="288" t="str">
        <f>'2014'!E15</f>
        <v>00:31,0</v>
      </c>
      <c r="L488" s="155" t="str">
        <f>'2014'!B16</f>
        <v>Eva</v>
      </c>
      <c r="M488" s="154" t="str">
        <f>'2014'!C16</f>
        <v>Martynková</v>
      </c>
      <c r="N488" s="844" t="str">
        <f>'2014'!D16</f>
        <v>Mosty u Jabl.</v>
      </c>
      <c r="O488" s="845" t="str">
        <f>'2014'!E16</f>
        <v>00:31,6</v>
      </c>
    </row>
    <row r="489" spans="1:15">
      <c r="A489" s="1080"/>
      <c r="B489" s="1083"/>
      <c r="C489" s="128" t="s">
        <v>1450</v>
      </c>
      <c r="D489" s="159" t="str">
        <f>'2014'!H14</f>
        <v>Jakub</v>
      </c>
      <c r="E489" s="185" t="str">
        <f>'2014'!I14</f>
        <v>Pilch</v>
      </c>
      <c r="F489" s="130" t="str">
        <f>'2014'!J14</f>
        <v>Třinec</v>
      </c>
      <c r="G489" s="291" t="str">
        <f>'2014'!K14</f>
        <v>00:26,0</v>
      </c>
      <c r="H489" s="159" t="str">
        <f>'2014'!H15</f>
        <v>Vítězslav</v>
      </c>
      <c r="I489" s="185" t="str">
        <f>'2014'!I15</f>
        <v>Wróbel</v>
      </c>
      <c r="J489" s="130" t="str">
        <f>'2014'!J15</f>
        <v>Hrádek</v>
      </c>
      <c r="K489" s="291" t="str">
        <f>'2014'!K15</f>
        <v>00:33,0</v>
      </c>
      <c r="L489" s="159" t="str">
        <f>'2014'!H16</f>
        <v>Ondřej</v>
      </c>
      <c r="M489" s="185" t="str">
        <f>'2014'!I16</f>
        <v>Holubčík</v>
      </c>
      <c r="N489" s="130" t="str">
        <f>'2014'!J16</f>
        <v>Frýdek-Místek</v>
      </c>
      <c r="O489" s="298" t="str">
        <f>'2014'!K16</f>
        <v>00:33,9</v>
      </c>
    </row>
    <row r="490" spans="1:15">
      <c r="A490" s="1080"/>
      <c r="B490" s="1084" t="s">
        <v>4356</v>
      </c>
      <c r="C490" s="127" t="s">
        <v>1449</v>
      </c>
      <c r="D490" s="151" t="str">
        <f>'2014'!B42</f>
        <v>Kateřina</v>
      </c>
      <c r="E490" s="187" t="str">
        <f>'2014'!C42</f>
        <v>Pilchová</v>
      </c>
      <c r="F490" s="129" t="str">
        <f>'2014'!D42</f>
        <v>Jablunkov</v>
      </c>
      <c r="G490" s="290" t="str">
        <f>'2014'!E42</f>
        <v>01:22,0</v>
      </c>
      <c r="H490" s="151" t="str">
        <f>'2014'!B43</f>
        <v>Barbora</v>
      </c>
      <c r="I490" s="187" t="str">
        <f>'2014'!C43</f>
        <v>Ningerová</v>
      </c>
      <c r="J490" s="129" t="str">
        <f>'2014'!D43</f>
        <v>Frýdek-Místek</v>
      </c>
      <c r="K490" s="290" t="str">
        <f>'2014'!E43</f>
        <v>01:23,0</v>
      </c>
      <c r="L490" s="151" t="str">
        <f>'2014'!B44</f>
        <v>Hana</v>
      </c>
      <c r="M490" s="187" t="str">
        <f>'2014'!C44</f>
        <v>Ningerová</v>
      </c>
      <c r="N490" s="129" t="str">
        <f>'2014'!D44</f>
        <v>Frýdek-Místek</v>
      </c>
      <c r="O490" s="299" t="str">
        <f>'2014'!E44</f>
        <v>01:24,0</v>
      </c>
    </row>
    <row r="491" spans="1:15">
      <c r="A491" s="1080"/>
      <c r="B491" s="1085"/>
      <c r="C491" s="128" t="s">
        <v>1450</v>
      </c>
      <c r="D491" s="159" t="str">
        <f>'2014'!H42</f>
        <v>Oliver</v>
      </c>
      <c r="E491" s="185" t="str">
        <f>'2014'!I42</f>
        <v>Pešat</v>
      </c>
      <c r="F491" s="130" t="str">
        <f>'2014'!J42</f>
        <v>Kopřivnice</v>
      </c>
      <c r="G491" s="291" t="str">
        <f>'2014'!K42</f>
        <v>01:29,0</v>
      </c>
      <c r="H491" s="159" t="str">
        <f>'2014'!H43</f>
        <v>Jakub</v>
      </c>
      <c r="I491" s="185" t="str">
        <f>'2014'!I43</f>
        <v>Holub</v>
      </c>
      <c r="J491" s="130" t="str">
        <f>'2014'!J43</f>
        <v>Kopřivnice</v>
      </c>
      <c r="K491" s="291" t="str">
        <f>'2014'!K43</f>
        <v>01:29,9</v>
      </c>
      <c r="L491" s="159" t="str">
        <f>'2014'!H44</f>
        <v>Viktor</v>
      </c>
      <c r="M491" s="185" t="str">
        <f>'2014'!I44</f>
        <v>Burawa</v>
      </c>
      <c r="N491" s="130" t="str">
        <f>'2014'!J44</f>
        <v>Český Těšín</v>
      </c>
      <c r="O491" s="298" t="str">
        <f>'2014'!K44</f>
        <v>01:31,0</v>
      </c>
    </row>
    <row r="492" spans="1:15">
      <c r="A492" s="1080"/>
      <c r="B492" s="1084" t="s">
        <v>1452</v>
      </c>
      <c r="C492" s="127" t="s">
        <v>1449</v>
      </c>
      <c r="D492" s="151" t="str">
        <f>'2014'!B70</f>
        <v>Markéta</v>
      </c>
      <c r="E492" s="187" t="str">
        <f>'2014'!C70</f>
        <v>Sikorová</v>
      </c>
      <c r="F492" s="129" t="str">
        <f>'2014'!D70</f>
        <v>Třinec</v>
      </c>
      <c r="G492" s="290" t="str">
        <f>'2014'!E70</f>
        <v>01:17,0</v>
      </c>
      <c r="H492" s="151" t="str">
        <f>'2014'!B71</f>
        <v>Nikola</v>
      </c>
      <c r="I492" s="187" t="str">
        <f>'2014'!C71</f>
        <v>Chovanečková</v>
      </c>
      <c r="J492" s="129" t="str">
        <f>'2014'!D71</f>
        <v>Kopřivnice</v>
      </c>
      <c r="K492" s="290" t="str">
        <f>'2014'!E71</f>
        <v>01:19,0</v>
      </c>
      <c r="L492" s="151" t="str">
        <f>'2014'!B72</f>
        <v>Eliška</v>
      </c>
      <c r="M492" s="187" t="str">
        <f>'2014'!C72</f>
        <v>Klusová</v>
      </c>
      <c r="N492" s="129" t="str">
        <f>'2014'!D72</f>
        <v>Třinec</v>
      </c>
      <c r="O492" s="299" t="str">
        <f>'2014'!E72</f>
        <v>01:20,0</v>
      </c>
    </row>
    <row r="493" spans="1:15">
      <c r="A493" s="1080"/>
      <c r="B493" s="1085"/>
      <c r="C493" s="128" t="s">
        <v>1450</v>
      </c>
      <c r="D493" s="159" t="str">
        <f>'2014'!H70</f>
        <v>Vojtěch</v>
      </c>
      <c r="E493" s="185" t="str">
        <f>'2014'!I70</f>
        <v>Frýdl</v>
      </c>
      <c r="F493" s="130" t="str">
        <f>'2014'!J70</f>
        <v>Kopřivnice</v>
      </c>
      <c r="G493" s="291" t="str">
        <f>'2014'!K70</f>
        <v>01:17,0</v>
      </c>
      <c r="H493" s="159" t="str">
        <f>'2014'!H71</f>
        <v>Richard</v>
      </c>
      <c r="I493" s="185" t="str">
        <f>'2014'!I71</f>
        <v>Marenčák</v>
      </c>
      <c r="J493" s="130" t="str">
        <f>'2014'!J71</f>
        <v>Petřvald</v>
      </c>
      <c r="K493" s="291" t="str">
        <f>'2014'!K71</f>
        <v>01:20,0</v>
      </c>
      <c r="L493" s="159" t="str">
        <f>'2014'!H72</f>
        <v>Michael</v>
      </c>
      <c r="M493" s="185" t="str">
        <f>'2014'!I72</f>
        <v>Koza</v>
      </c>
      <c r="N493" s="130" t="str">
        <f>'2014'!J72</f>
        <v>Ostrava</v>
      </c>
      <c r="O493" s="298" t="str">
        <f>'2014'!K72</f>
        <v>01:21,0</v>
      </c>
    </row>
    <row r="494" spans="1:15">
      <c r="A494" s="1080"/>
      <c r="B494" s="1086" t="s">
        <v>778</v>
      </c>
      <c r="C494" s="127" t="s">
        <v>1449</v>
      </c>
      <c r="D494" s="151" t="str">
        <f>'2014'!B115</f>
        <v>Simona</v>
      </c>
      <c r="E494" s="187" t="str">
        <f>'2014'!C115</f>
        <v>Šimečková</v>
      </c>
      <c r="F494" s="129" t="str">
        <f>'2014'!D115</f>
        <v>Ostrava</v>
      </c>
      <c r="G494" s="290" t="str">
        <f>'2014'!E115</f>
        <v>01:13,0</v>
      </c>
      <c r="H494" s="151" t="str">
        <f>'2014'!B116</f>
        <v>Klára</v>
      </c>
      <c r="I494" s="187" t="str">
        <f>'2014'!C116</f>
        <v>Ningerová</v>
      </c>
      <c r="J494" s="129" t="str">
        <f>'2014'!D116</f>
        <v>Frýdek-Místek</v>
      </c>
      <c r="K494" s="290" t="str">
        <f>'2014'!E116</f>
        <v>01:14,0</v>
      </c>
      <c r="L494" s="151" t="str">
        <f>'2014'!B117</f>
        <v>Šarlota</v>
      </c>
      <c r="M494" s="187" t="str">
        <f>'2014'!C117</f>
        <v>Rainochová</v>
      </c>
      <c r="N494" s="129" t="str">
        <f>'2014'!D117</f>
        <v>Frýdek-Místek</v>
      </c>
      <c r="O494" s="299" t="str">
        <f>'2014'!E117</f>
        <v>01:16,0</v>
      </c>
    </row>
    <row r="495" spans="1:15">
      <c r="A495" s="1080"/>
      <c r="B495" s="1087"/>
      <c r="C495" s="128" t="s">
        <v>1450</v>
      </c>
      <c r="D495" s="159" t="str">
        <f>'2014'!H115</f>
        <v>Filip</v>
      </c>
      <c r="E495" s="185" t="str">
        <f>'2014'!I115</f>
        <v>Jančík</v>
      </c>
      <c r="F495" s="130" t="str">
        <f>'2014'!J115</f>
        <v>Hrádek</v>
      </c>
      <c r="G495" s="291" t="str">
        <f>'2014'!K115</f>
        <v>01:10,0</v>
      </c>
      <c r="H495" s="159" t="str">
        <f>'2014'!H116</f>
        <v>Jan</v>
      </c>
      <c r="I495" s="185" t="str">
        <f>'2014'!I116</f>
        <v>Zawada</v>
      </c>
      <c r="J495" s="130" t="str">
        <f>'2014'!J116</f>
        <v>Istebna</v>
      </c>
      <c r="K495" s="291" t="str">
        <f>'2014'!K116</f>
        <v>01:13,0</v>
      </c>
      <c r="L495" s="159" t="str">
        <f>'2014'!H117</f>
        <v>František</v>
      </c>
      <c r="M495" s="185" t="str">
        <f>'2014'!I117</f>
        <v>Szkatula</v>
      </c>
      <c r="N495" s="130" t="str">
        <f>'2014'!J117</f>
        <v>Třinec</v>
      </c>
      <c r="O495" s="298" t="str">
        <f>'2014'!K117</f>
        <v>01:14,0</v>
      </c>
    </row>
    <row r="496" spans="1:15">
      <c r="A496" s="1080"/>
      <c r="B496" s="1088" t="s">
        <v>779</v>
      </c>
      <c r="C496" s="127" t="s">
        <v>1449</v>
      </c>
      <c r="D496" s="151" t="str">
        <f>'2014'!B186</f>
        <v>Erika</v>
      </c>
      <c r="E496" s="187" t="str">
        <f>'2014'!C186</f>
        <v>Zahaluková</v>
      </c>
      <c r="F496" s="129" t="str">
        <f>'2014'!D186</f>
        <v>Jablunkov</v>
      </c>
      <c r="G496" s="290" t="str">
        <f>'2014'!E186</f>
        <v>02:00,0</v>
      </c>
      <c r="H496" s="151" t="str">
        <f>'2014'!B187</f>
        <v>Karolína</v>
      </c>
      <c r="I496" s="187" t="str">
        <f>'2014'!C187</f>
        <v>Sasynová</v>
      </c>
      <c r="J496" s="129" t="str">
        <f>'2014'!D187</f>
        <v>Jablunkov</v>
      </c>
      <c r="K496" s="290" t="str">
        <f>'2014'!E187</f>
        <v>02:00,2</v>
      </c>
      <c r="L496" s="151" t="str">
        <f>'2014'!B188</f>
        <v>Eliška</v>
      </c>
      <c r="M496" s="187" t="str">
        <f>'2014'!C188</f>
        <v>Kopcová</v>
      </c>
      <c r="N496" s="129" t="str">
        <f>'2014'!D188</f>
        <v>Frýdek-Místek</v>
      </c>
      <c r="O496" s="299" t="str">
        <f>'2014'!E188</f>
        <v>02:02,0</v>
      </c>
    </row>
    <row r="497" spans="1:15">
      <c r="A497" s="1080"/>
      <c r="B497" s="1089"/>
      <c r="C497" s="128" t="s">
        <v>1450</v>
      </c>
      <c r="D497" s="159" t="str">
        <f>'2014'!H186</f>
        <v>Pawel</v>
      </c>
      <c r="E497" s="185" t="str">
        <f>'2014'!I186</f>
        <v>Legierski</v>
      </c>
      <c r="F497" s="130" t="str">
        <f>'2014'!J186</f>
        <v>Jaworzynka</v>
      </c>
      <c r="G497" s="291" t="str">
        <f>'2014'!K186</f>
        <v>03:09,0</v>
      </c>
      <c r="H497" s="159" t="str">
        <f>'2014'!H187</f>
        <v>Grzegorz</v>
      </c>
      <c r="I497" s="185" t="str">
        <f>'2014'!I187</f>
        <v>Zawada</v>
      </c>
      <c r="J497" s="130" t="str">
        <f>'2014'!J187</f>
        <v>Istebna</v>
      </c>
      <c r="K497" s="291" t="str">
        <f>'2014'!K187</f>
        <v>03:10,0</v>
      </c>
      <c r="L497" s="159" t="str">
        <f>'2014'!H188</f>
        <v>Jan</v>
      </c>
      <c r="M497" s="185" t="str">
        <f>'2014'!I188</f>
        <v>Habart</v>
      </c>
      <c r="N497" s="130" t="str">
        <f>'2014'!J188</f>
        <v>Hrádek</v>
      </c>
      <c r="O497" s="298" t="str">
        <f>'2014'!K188</f>
        <v>03:12,0</v>
      </c>
    </row>
    <row r="498" spans="1:15">
      <c r="A498" s="1080"/>
      <c r="B498" s="1090" t="s">
        <v>780</v>
      </c>
      <c r="C498" s="127" t="s">
        <v>1449</v>
      </c>
      <c r="D498" s="151" t="str">
        <f>'2014'!B230</f>
        <v>Petra</v>
      </c>
      <c r="E498" s="187" t="str">
        <f>'2014'!C230</f>
        <v>Pavlásková</v>
      </c>
      <c r="F498" s="129" t="str">
        <f>'2014'!D230</f>
        <v>Frýdek-Místek</v>
      </c>
      <c r="G498" s="290" t="str">
        <f>'2014'!E230</f>
        <v>03:02,0</v>
      </c>
      <c r="H498" s="151" t="str">
        <f>'2014'!B231</f>
        <v>Natalia</v>
      </c>
      <c r="I498" s="187" t="str">
        <f>'2014'!C231</f>
        <v>Senastynowicz</v>
      </c>
      <c r="J498" s="129" t="str">
        <f>'2014'!D231</f>
        <v>Istebna</v>
      </c>
      <c r="K498" s="290" t="str">
        <f>'2014'!E231</f>
        <v>03:11,0</v>
      </c>
      <c r="L498" s="151" t="str">
        <f>'2014'!B232</f>
        <v>Magdalena</v>
      </c>
      <c r="M498" s="187" t="str">
        <f>'2014'!C232</f>
        <v>Kobieluisz</v>
      </c>
      <c r="N498" s="129" t="str">
        <f>'2014'!D232</f>
        <v>Istebna</v>
      </c>
      <c r="O498" s="299" t="str">
        <f>'2014'!E232</f>
        <v>03:13,0</v>
      </c>
    </row>
    <row r="499" spans="1:15">
      <c r="A499" s="1080"/>
      <c r="B499" s="1091"/>
      <c r="C499" s="128" t="s">
        <v>1450</v>
      </c>
      <c r="D499" s="159" t="str">
        <f>'2014'!H230</f>
        <v>René</v>
      </c>
      <c r="E499" s="185" t="str">
        <f>'2014'!I230</f>
        <v>Sasyn</v>
      </c>
      <c r="F499" s="130" t="str">
        <f>'2014'!J230</f>
        <v>Jablunkov</v>
      </c>
      <c r="G499" s="291" t="str">
        <f>'2014'!K230</f>
        <v>03:45,0</v>
      </c>
      <c r="H499" s="159" t="str">
        <f>'2014'!H231</f>
        <v>Filip</v>
      </c>
      <c r="I499" s="185" t="str">
        <f>'2014'!I231</f>
        <v>Szotkowski</v>
      </c>
      <c r="J499" s="130" t="str">
        <f>'2014'!J231</f>
        <v>Třinec</v>
      </c>
      <c r="K499" s="291" t="str">
        <f>'2014'!K231</f>
        <v>03:54,0</v>
      </c>
      <c r="L499" s="159" t="str">
        <f>'2014'!H232</f>
        <v>Michal</v>
      </c>
      <c r="M499" s="185" t="str">
        <f>'2014'!I232</f>
        <v>Němec</v>
      </c>
      <c r="N499" s="130" t="str">
        <f>'2014'!J232</f>
        <v>Frýdek-Místek</v>
      </c>
      <c r="O499" s="298" t="str">
        <f>'2014'!K232</f>
        <v>03:54,6</v>
      </c>
    </row>
    <row r="500" spans="1:15">
      <c r="A500" s="1080"/>
      <c r="B500" s="1090" t="s">
        <v>1636</v>
      </c>
      <c r="C500" s="127" t="s">
        <v>1449</v>
      </c>
      <c r="D500" s="151" t="str">
        <f>'2014'!B258</f>
        <v>Iveta</v>
      </c>
      <c r="E500" s="187" t="str">
        <f>'2014'!C258</f>
        <v>Rašková</v>
      </c>
      <c r="F500" s="129" t="str">
        <f>'2014'!D258</f>
        <v>Frýdek-Místek</v>
      </c>
      <c r="G500" s="290" t="str">
        <f>'2014'!E258</f>
        <v>03:53,0</v>
      </c>
      <c r="H500" s="151" t="str">
        <f>'2014'!B259</f>
        <v>Ivana</v>
      </c>
      <c r="I500" s="187" t="str">
        <f>'2014'!C259</f>
        <v>Lubojacká</v>
      </c>
      <c r="J500" s="129" t="str">
        <f>'2014'!D259</f>
        <v>Jablunkov</v>
      </c>
      <c r="K500" s="290" t="str">
        <f>'2014'!E259</f>
        <v>03:59,0</v>
      </c>
      <c r="L500" s="151" t="str">
        <f>'2014'!B260</f>
        <v>Kateřina</v>
      </c>
      <c r="M500" s="187" t="str">
        <f>'2014'!C260</f>
        <v>Krtková</v>
      </c>
      <c r="N500" s="129" t="str">
        <f>'2014'!D260</f>
        <v>Frýdek-Místek</v>
      </c>
      <c r="O500" s="299" t="str">
        <f>'2014'!E260</f>
        <v>04:06,0</v>
      </c>
    </row>
    <row r="501" spans="1:15">
      <c r="A501" s="1080"/>
      <c r="B501" s="1091"/>
      <c r="C501" s="128" t="s">
        <v>1450</v>
      </c>
      <c r="D501" s="159" t="str">
        <f>'2014'!H258</f>
        <v>Jan</v>
      </c>
      <c r="E501" s="185" t="str">
        <f>'2014'!I258</f>
        <v>Tesarčík</v>
      </c>
      <c r="F501" s="130" t="str">
        <f>'2014'!J258</f>
        <v>Frýdek-Místek</v>
      </c>
      <c r="G501" s="291" t="str">
        <f>'2014'!K258</f>
        <v>11:50,0</v>
      </c>
      <c r="H501" s="159" t="str">
        <f>'2014'!H259</f>
        <v>Marek</v>
      </c>
      <c r="I501" s="185" t="str">
        <f>'2014'!I259</f>
        <v>Czeczotka</v>
      </c>
      <c r="J501" s="130" t="str">
        <f>'2014'!J259</f>
        <v>Jablunkov</v>
      </c>
      <c r="K501" s="291" t="str">
        <f>'2014'!K259</f>
        <v>13:02,0</v>
      </c>
      <c r="L501" s="159" t="str">
        <f>'2014'!H260</f>
        <v>Sergej</v>
      </c>
      <c r="M501" s="185" t="str">
        <f>'2014'!I260</f>
        <v>Tkach</v>
      </c>
      <c r="N501" s="130" t="str">
        <f>'2014'!J260</f>
        <v>Frýdek-Místek</v>
      </c>
      <c r="O501" s="298" t="str">
        <f>'2014'!K260</f>
        <v>13:27,0</v>
      </c>
    </row>
    <row r="502" spans="1:15">
      <c r="A502" s="1080"/>
      <c r="B502" s="1092" t="s">
        <v>781</v>
      </c>
      <c r="C502" s="127" t="s">
        <v>1449</v>
      </c>
      <c r="D502" s="151" t="str">
        <f>'2014'!B283</f>
        <v>Veronika</v>
      </c>
      <c r="E502" s="187" t="str">
        <f>'2014'!C283</f>
        <v>Siebeltová</v>
      </c>
      <c r="F502" s="129" t="str">
        <f>'2014'!D283</f>
        <v>Frýdek-Místek</v>
      </c>
      <c r="G502" s="290" t="str">
        <f>'2014'!E283</f>
        <v>13:58,0</v>
      </c>
      <c r="H502" s="151" t="str">
        <f>'2014'!B284</f>
        <v>Kateřina</v>
      </c>
      <c r="I502" s="187" t="str">
        <f>'2014'!C284</f>
        <v>Siebeltová</v>
      </c>
      <c r="J502" s="129" t="str">
        <f>'2014'!D284</f>
        <v>Frýdek-Místek</v>
      </c>
      <c r="K502" s="290" t="str">
        <f>'2014'!E284</f>
        <v>14:40,0</v>
      </c>
      <c r="L502" s="151" t="str">
        <f>'2014'!B285</f>
        <v>Natálie</v>
      </c>
      <c r="M502" s="187" t="str">
        <f>'2014'!C285</f>
        <v>Závorková</v>
      </c>
      <c r="N502" s="129" t="str">
        <f>'2014'!D285</f>
        <v>Frýdek-Místek</v>
      </c>
      <c r="O502" s="299" t="str">
        <f>'2014'!E285</f>
        <v>15:00,0</v>
      </c>
    </row>
    <row r="503" spans="1:15">
      <c r="A503" s="1080"/>
      <c r="B503" s="1093"/>
      <c r="C503" s="128" t="s">
        <v>1450</v>
      </c>
      <c r="D503" s="159" t="str">
        <f>'2014'!H283</f>
        <v>Adam</v>
      </c>
      <c r="E503" s="185" t="str">
        <f>'2014'!I283</f>
        <v>Gaura</v>
      </c>
      <c r="F503" s="130" t="str">
        <f>'2014'!J283</f>
        <v>Třinec</v>
      </c>
      <c r="G503" s="291" t="str">
        <f>'2014'!K283</f>
        <v>27:31,0</v>
      </c>
      <c r="H503" s="159" t="str">
        <f>'2014'!H284</f>
        <v>Daniel</v>
      </c>
      <c r="I503" s="185" t="str">
        <f>'2014'!I284</f>
        <v>Raška</v>
      </c>
      <c r="J503" s="130" t="str">
        <f>'2014'!J284</f>
        <v>Frýdek-Místek</v>
      </c>
      <c r="K503" s="291" t="str">
        <f>'2014'!K284</f>
        <v>29:23,0</v>
      </c>
      <c r="L503" s="159" t="str">
        <f>'2014'!H285</f>
        <v>Matěj</v>
      </c>
      <c r="M503" s="185" t="str">
        <f>'2014'!I285</f>
        <v>Urbaczka</v>
      </c>
      <c r="N503" s="130" t="str">
        <f>'2014'!J285</f>
        <v>Třinec</v>
      </c>
      <c r="O503" s="298" t="str">
        <f>'2014'!K285</f>
        <v>31:57,0</v>
      </c>
    </row>
    <row r="504" spans="1:15">
      <c r="A504" s="1080"/>
      <c r="B504" s="1094" t="s">
        <v>782</v>
      </c>
      <c r="C504" s="127" t="s">
        <v>1456</v>
      </c>
      <c r="D504" s="151" t="str">
        <f>'2014'!B308</f>
        <v>Petra</v>
      </c>
      <c r="E504" s="187" t="str">
        <f>'2014'!C308</f>
        <v>Pavlásková</v>
      </c>
      <c r="F504" s="129" t="str">
        <f>'2014'!D308</f>
        <v>Frýdek-Místek</v>
      </c>
      <c r="G504" s="290" t="str">
        <f>'2014'!E308</f>
        <v>14:01,0</v>
      </c>
      <c r="H504" s="151" t="str">
        <f>'2014'!B309</f>
        <v>Ivana</v>
      </c>
      <c r="I504" s="187" t="str">
        <f>'2014'!C309</f>
        <v>Lubojacká</v>
      </c>
      <c r="J504" s="129" t="str">
        <f>'2014'!D309</f>
        <v>Jablunkov</v>
      </c>
      <c r="K504" s="290" t="str">
        <f>'2014'!E309</f>
        <v>14:20,0</v>
      </c>
      <c r="L504" s="151" t="str">
        <f>'2014'!B310</f>
        <v>Iveta</v>
      </c>
      <c r="M504" s="187" t="str">
        <f>'2014'!C310</f>
        <v>Rašková</v>
      </c>
      <c r="N504" s="129" t="str">
        <f>'2014'!D310</f>
        <v>Frýdek-Místek</v>
      </c>
      <c r="O504" s="299" t="str">
        <f>'2014'!E310</f>
        <v>15:03,0</v>
      </c>
    </row>
    <row r="505" spans="1:15">
      <c r="A505" s="1080"/>
      <c r="B505" s="1095"/>
      <c r="C505" s="128" t="s">
        <v>1455</v>
      </c>
      <c r="D505" s="159" t="str">
        <f>'2014'!H308</f>
        <v>Tomáš</v>
      </c>
      <c r="E505" s="185" t="str">
        <f>'2014'!I308</f>
        <v>Lichý</v>
      </c>
      <c r="F505" s="149" t="str">
        <f>'2014'!J308</f>
        <v>Třinec</v>
      </c>
      <c r="G505" s="291" t="str">
        <f>'2014'!K308</f>
        <v>27:21,0</v>
      </c>
      <c r="H505" s="159" t="str">
        <f>'2014'!H309</f>
        <v>Jan</v>
      </c>
      <c r="I505" s="185" t="str">
        <f>'2014'!I309</f>
        <v>Zemaník</v>
      </c>
      <c r="J505" s="130" t="str">
        <f>'2014'!J309</f>
        <v>Salomon</v>
      </c>
      <c r="K505" s="291" t="str">
        <f>'2014'!K309</f>
        <v>27:41,0</v>
      </c>
      <c r="L505" s="159" t="str">
        <f>'2014'!H310</f>
        <v>Zenon</v>
      </c>
      <c r="M505" s="185" t="str">
        <f>'2014'!I310</f>
        <v>Zabost</v>
      </c>
      <c r="N505" s="130" t="str">
        <f>'2014'!J310</f>
        <v>Ślask Cieszyński</v>
      </c>
      <c r="O505" s="298" t="str">
        <f>'2014'!K310</f>
        <v>29:07,0</v>
      </c>
    </row>
    <row r="506" spans="1:15">
      <c r="A506" s="1080"/>
      <c r="B506" s="1096" t="s">
        <v>1453</v>
      </c>
      <c r="C506" s="127" t="s">
        <v>1456</v>
      </c>
      <c r="D506" s="151" t="str">
        <f>'2014'!B334</f>
        <v>Lucie</v>
      </c>
      <c r="E506" s="187" t="str">
        <f>'2014'!C334</f>
        <v>Szotkowská</v>
      </c>
      <c r="F506" s="129" t="str">
        <f>'2014'!D334</f>
        <v>Mosty u Jabl.</v>
      </c>
      <c r="G506" s="290" t="str">
        <f>'2014'!E334</f>
        <v>15:28,0</v>
      </c>
      <c r="H506" s="151" t="str">
        <f>'2014'!B335</f>
        <v>Miluše</v>
      </c>
      <c r="I506" s="187" t="str">
        <f>'2014'!C335</f>
        <v>Bieleszová</v>
      </c>
      <c r="J506" s="129" t="str">
        <f>'2014'!D335</f>
        <v>Písečná</v>
      </c>
      <c r="K506" s="290" t="str">
        <f>'2014'!E335</f>
        <v>15:36,0</v>
      </c>
      <c r="L506" s="151" t="str">
        <f>'2014'!B336</f>
        <v>Ludmila</v>
      </c>
      <c r="M506" s="187" t="str">
        <f>'2014'!C336</f>
        <v>Trávníčková</v>
      </c>
      <c r="N506" s="129" t="str">
        <f>'2014'!D336</f>
        <v>Frýdek-Místek</v>
      </c>
      <c r="O506" s="299" t="str">
        <f>'2014'!E336</f>
        <v>15:43,0</v>
      </c>
    </row>
    <row r="507" spans="1:15">
      <c r="A507" s="1080"/>
      <c r="B507" s="1097"/>
      <c r="C507" s="128" t="s">
        <v>1455</v>
      </c>
      <c r="D507" s="159" t="str">
        <f>'2014'!H334</f>
        <v>Rostislav</v>
      </c>
      <c r="E507" s="185" t="str">
        <f>'2014'!I334</f>
        <v>Trávníček</v>
      </c>
      <c r="F507" s="130" t="str">
        <f>'2014'!J334</f>
        <v>Třinec</v>
      </c>
      <c r="G507" s="291" t="str">
        <f>'2014'!K334</f>
        <v>30:10,0</v>
      </c>
      <c r="H507" s="159" t="str">
        <f>'2014'!H335</f>
        <v>Dušan</v>
      </c>
      <c r="I507" s="185" t="str">
        <f>'2014'!I335</f>
        <v>Lichý</v>
      </c>
      <c r="J507" s="130" t="str">
        <f>'2014'!J335</f>
        <v>Třinec</v>
      </c>
      <c r="K507" s="291" t="str">
        <f>'2014'!K335</f>
        <v>32:43,0</v>
      </c>
      <c r="L507" s="159" t="str">
        <f>'2014'!H336</f>
        <v>Tomáš</v>
      </c>
      <c r="M507" s="185" t="str">
        <f>'2014'!I336</f>
        <v>Ernst</v>
      </c>
      <c r="N507" s="130" t="str">
        <f>'2014'!J336</f>
        <v>Třinec</v>
      </c>
      <c r="O507" s="298" t="str">
        <f>'2014'!K336</f>
        <v>33:41,0</v>
      </c>
    </row>
    <row r="508" spans="1:15">
      <c r="A508" s="1080"/>
      <c r="B508" s="1098" t="s">
        <v>775</v>
      </c>
      <c r="C508" s="127" t="s">
        <v>1456</v>
      </c>
      <c r="D508" s="151" t="str">
        <f>'2014'!B359</f>
        <v>Žofie</v>
      </c>
      <c r="E508" s="187" t="str">
        <f>'2014'!C359</f>
        <v>Dordová</v>
      </c>
      <c r="F508" s="129" t="str">
        <f>'2014'!D359</f>
        <v>Hrádek</v>
      </c>
      <c r="G508" s="290" t="str">
        <f>'2014'!E359</f>
        <v>24:15,0</v>
      </c>
      <c r="H508" s="151" t="str">
        <f>'2014'!B360</f>
        <v>Naděžda</v>
      </c>
      <c r="I508" s="187" t="str">
        <f>'2014'!C360</f>
        <v>Moješčíková</v>
      </c>
      <c r="J508" s="129" t="str">
        <f>'2014'!D360</f>
        <v>Frýdek - Místek</v>
      </c>
      <c r="K508" s="290" t="str">
        <f>'2014'!E360</f>
        <v>26:03,0</v>
      </c>
      <c r="L508" s="151">
        <f>'2014'!B361</f>
        <v>0</v>
      </c>
      <c r="M508" s="187">
        <f>'2014'!C361</f>
        <v>0</v>
      </c>
      <c r="N508" s="129">
        <f>'2014'!D361</f>
        <v>0</v>
      </c>
      <c r="O508" s="299">
        <f>'2014'!E361</f>
        <v>0</v>
      </c>
    </row>
    <row r="509" spans="1:15">
      <c r="A509" s="1080"/>
      <c r="B509" s="1099"/>
      <c r="C509" s="128" t="s">
        <v>1455</v>
      </c>
      <c r="D509" s="159" t="str">
        <f>'2014'!H359</f>
        <v>Jiří</v>
      </c>
      <c r="E509" s="185" t="str">
        <f>'2014'!I359</f>
        <v>Zátopek</v>
      </c>
      <c r="F509" s="130" t="str">
        <f>'2014'!J359</f>
        <v>Kopřivnice</v>
      </c>
      <c r="G509" s="291" t="str">
        <f>'2014'!K359</f>
        <v>31:34,0</v>
      </c>
      <c r="H509" s="159" t="str">
        <f>'2014'!H360</f>
        <v>Petr</v>
      </c>
      <c r="I509" s="185" t="str">
        <f>'2014'!I360</f>
        <v>Kučírek</v>
      </c>
      <c r="J509" s="130" t="str">
        <f>'2014'!J360</f>
        <v>Třinec</v>
      </c>
      <c r="K509" s="291" t="str">
        <f>'2014'!K360</f>
        <v>31:57,0</v>
      </c>
      <c r="L509" s="159" t="str">
        <f>'2014'!H361</f>
        <v>Martin</v>
      </c>
      <c r="M509" s="185" t="str">
        <f>'2014'!I361</f>
        <v>Bušek</v>
      </c>
      <c r="N509" s="130" t="str">
        <f>'2014'!J361</f>
        <v>Frýdek-Místek</v>
      </c>
      <c r="O509" s="298" t="str">
        <f>'2014'!K361</f>
        <v>32:29,0</v>
      </c>
    </row>
    <row r="510" spans="1:15" hidden="1">
      <c r="A510" s="1080"/>
      <c r="B510" s="1100" t="s">
        <v>1454</v>
      </c>
      <c r="C510" s="127" t="s">
        <v>1456</v>
      </c>
      <c r="D510" s="151"/>
      <c r="E510" s="187"/>
      <c r="F510" s="129"/>
      <c r="G510" s="290"/>
      <c r="H510" s="151"/>
      <c r="I510" s="187"/>
      <c r="J510" s="129"/>
      <c r="K510" s="290"/>
      <c r="L510" s="151"/>
      <c r="M510" s="187"/>
      <c r="N510" s="129"/>
      <c r="O510" s="299"/>
    </row>
    <row r="511" spans="1:15">
      <c r="A511" s="1080"/>
      <c r="B511" s="1101"/>
      <c r="C511" s="383" t="s">
        <v>1455</v>
      </c>
      <c r="D511" s="158" t="str">
        <f>'2014'!B384</f>
        <v>Karel</v>
      </c>
      <c r="E511" s="157" t="str">
        <f>'2014'!C384</f>
        <v>Rechtenberg</v>
      </c>
      <c r="F511" s="147" t="str">
        <f>'2014'!D384</f>
        <v>Frýdlant</v>
      </c>
      <c r="G511" s="289" t="str">
        <f>'2014'!E384</f>
        <v>43:21,0</v>
      </c>
      <c r="H511" s="158" t="str">
        <f>'2014'!B385</f>
        <v>František</v>
      </c>
      <c r="I511" s="157" t="str">
        <f>'2014'!C385</f>
        <v>Holec</v>
      </c>
      <c r="J511" s="147" t="str">
        <f>'2014'!D385</f>
        <v>Frýdek - Místek</v>
      </c>
      <c r="K511" s="289" t="str">
        <f>'2014'!E385</f>
        <v>46:04,0</v>
      </c>
      <c r="L511" s="158">
        <f>'2014'!B386</f>
        <v>0</v>
      </c>
      <c r="M511" s="157">
        <f>'2014'!C386</f>
        <v>0</v>
      </c>
      <c r="N511" s="147">
        <f>'2014'!D386</f>
        <v>0</v>
      </c>
      <c r="O511" s="294">
        <f>'2014'!E386</f>
        <v>0</v>
      </c>
    </row>
    <row r="512" spans="1:15" hidden="1">
      <c r="A512" s="1080"/>
      <c r="B512" s="1102" t="s">
        <v>2820</v>
      </c>
      <c r="C512" s="127" t="s">
        <v>1456</v>
      </c>
      <c r="D512" s="151"/>
      <c r="E512" s="187"/>
      <c r="F512" s="129"/>
      <c r="G512" s="290"/>
      <c r="H512" s="151"/>
      <c r="I512" s="187"/>
      <c r="J512" s="129"/>
      <c r="K512" s="290"/>
      <c r="L512" s="151"/>
      <c r="M512" s="187"/>
      <c r="N512" s="129"/>
      <c r="O512" s="299"/>
    </row>
    <row r="513" spans="1:15">
      <c r="A513" s="1080"/>
      <c r="B513" s="1103"/>
      <c r="C513" s="383" t="s">
        <v>1455</v>
      </c>
      <c r="D513" s="158" t="str">
        <f>'2014'!H384</f>
        <v>Karel</v>
      </c>
      <c r="E513" s="157" t="str">
        <f>'2014'!I384</f>
        <v>Kaleta</v>
      </c>
      <c r="F513" s="147" t="str">
        <f>'2014'!J384</f>
        <v>Hrádek</v>
      </c>
      <c r="G513" s="289" t="str">
        <f>'2014'!K384</f>
        <v>42:36,0</v>
      </c>
      <c r="H513" s="158">
        <f>'2014'!H385</f>
        <v>0</v>
      </c>
      <c r="I513" s="157">
        <f>'2014'!I385</f>
        <v>0</v>
      </c>
      <c r="J513" s="147">
        <f>'2014'!J385</f>
        <v>0</v>
      </c>
      <c r="K513" s="289">
        <f>'2014'!K385</f>
        <v>0</v>
      </c>
      <c r="L513" s="158">
        <f>'2014'!H386</f>
        <v>0</v>
      </c>
      <c r="M513" s="157">
        <f>'2014'!I386</f>
        <v>0</v>
      </c>
      <c r="N513" s="147">
        <f>'2014'!J386</f>
        <v>0</v>
      </c>
      <c r="O513" s="294">
        <f>'2014'!K386</f>
        <v>0</v>
      </c>
    </row>
    <row r="514" spans="1:15" ht="12.75" thickBot="1">
      <c r="A514" s="1080"/>
      <c r="B514" s="1104" t="s">
        <v>2562</v>
      </c>
      <c r="C514" s="127"/>
      <c r="D514" s="151" t="str">
        <f>'2014'!B409</f>
        <v>Jan</v>
      </c>
      <c r="E514" s="187" t="str">
        <f>'2014'!C409</f>
        <v>Kváš</v>
      </c>
      <c r="F514" s="129" t="str">
        <f>'2014'!D409</f>
        <v>Frýdek-Místek</v>
      </c>
      <c r="G514" s="290" t="str">
        <f>'2014'!E409</f>
        <v>14:37,0</v>
      </c>
      <c r="H514" s="151" t="str">
        <f>'2014'!B410</f>
        <v>Jakub</v>
      </c>
      <c r="I514" s="187" t="str">
        <f>'2014'!C410</f>
        <v>Konderla</v>
      </c>
      <c r="J514" s="129" t="str">
        <f>'2014'!D410</f>
        <v>Bystřice</v>
      </c>
      <c r="K514" s="290" t="str">
        <f>'2014'!E410</f>
        <v>16:01,0</v>
      </c>
      <c r="L514" s="151" t="str">
        <f>'2014'!B411</f>
        <v>Klára</v>
      </c>
      <c r="M514" s="187" t="str">
        <f>'2014'!C411</f>
        <v>Ningerová</v>
      </c>
      <c r="N514" s="129" t="str">
        <f>'2014'!D411</f>
        <v>Frýdek-Místek</v>
      </c>
      <c r="O514" s="299" t="str">
        <f>'2014'!E411</f>
        <v>16:11,8</v>
      </c>
    </row>
    <row r="515" spans="1:15" ht="12.75" hidden="1" thickBot="1">
      <c r="A515" s="1080"/>
      <c r="B515" s="1105"/>
      <c r="C515" s="138"/>
      <c r="D515" s="161"/>
      <c r="E515" s="186"/>
      <c r="F515" s="139"/>
      <c r="G515" s="292"/>
      <c r="H515" s="161"/>
      <c r="I515" s="186"/>
      <c r="J515" s="139"/>
      <c r="K515" s="292"/>
      <c r="L515" s="161"/>
      <c r="M515" s="186"/>
      <c r="N515" s="139"/>
      <c r="O515" s="300"/>
    </row>
    <row r="516" spans="1:15" hidden="1">
      <c r="A516" s="1080"/>
      <c r="B516" s="1106" t="s">
        <v>556</v>
      </c>
      <c r="C516" s="384" t="s">
        <v>1456</v>
      </c>
      <c r="D516" s="385"/>
      <c r="E516" s="386"/>
      <c r="F516" s="387"/>
      <c r="G516" s="388"/>
      <c r="H516" s="385"/>
      <c r="I516" s="386"/>
      <c r="J516" s="387"/>
      <c r="K516" s="388"/>
      <c r="L516" s="385"/>
      <c r="M516" s="386"/>
      <c r="N516" s="387"/>
      <c r="O516" s="389"/>
    </row>
    <row r="517" spans="1:15" ht="12.75" hidden="1" thickBot="1">
      <c r="A517" s="1081"/>
      <c r="B517" s="1107"/>
      <c r="C517" s="138" t="s">
        <v>1455</v>
      </c>
      <c r="D517" s="161">
        <f>'2010'!C553</f>
        <v>0</v>
      </c>
      <c r="E517" s="186">
        <f>'2010'!D553</f>
        <v>0</v>
      </c>
      <c r="F517" s="139">
        <f>'2010'!E553</f>
        <v>0</v>
      </c>
      <c r="G517" s="292">
        <f>'2010'!F553</f>
        <v>0</v>
      </c>
      <c r="H517" s="161"/>
      <c r="I517" s="186"/>
      <c r="J517" s="139"/>
      <c r="K517" s="292"/>
      <c r="L517" s="161"/>
      <c r="M517" s="186"/>
      <c r="N517" s="139"/>
      <c r="O517" s="300"/>
    </row>
    <row r="518" spans="1:15">
      <c r="A518" s="846"/>
      <c r="B518" s="846"/>
      <c r="C518" s="846"/>
      <c r="D518" s="846"/>
      <c r="E518" s="846"/>
      <c r="F518" s="846"/>
      <c r="G518" s="846"/>
      <c r="H518" s="846"/>
      <c r="I518" s="846"/>
      <c r="J518" s="846"/>
      <c r="K518" s="846"/>
      <c r="L518" s="846"/>
      <c r="M518" s="846"/>
      <c r="N518" s="846"/>
      <c r="O518" s="846"/>
    </row>
  </sheetData>
  <mergeCells count="284">
    <mergeCell ref="A488:A517"/>
    <mergeCell ref="B488:B489"/>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490:B491"/>
    <mergeCell ref="A460:A487"/>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394:B395"/>
    <mergeCell ref="B396:B397"/>
    <mergeCell ref="B398:B399"/>
    <mergeCell ref="B400:B401"/>
    <mergeCell ref="B402:B403"/>
    <mergeCell ref="A376:A403"/>
    <mergeCell ref="B376:B377"/>
    <mergeCell ref="B378:B379"/>
    <mergeCell ref="B380:B381"/>
    <mergeCell ref="B382:B383"/>
    <mergeCell ref="B384:B385"/>
    <mergeCell ref="B386:B387"/>
    <mergeCell ref="B388:B389"/>
    <mergeCell ref="B390:B391"/>
    <mergeCell ref="B392:B393"/>
    <mergeCell ref="B338:B339"/>
    <mergeCell ref="B340:B341"/>
    <mergeCell ref="B342:B343"/>
    <mergeCell ref="B344:B345"/>
    <mergeCell ref="B346:B347"/>
    <mergeCell ref="A320:A347"/>
    <mergeCell ref="B320:B321"/>
    <mergeCell ref="B322:B323"/>
    <mergeCell ref="B324:B325"/>
    <mergeCell ref="B326:B327"/>
    <mergeCell ref="B328:B329"/>
    <mergeCell ref="B330:B331"/>
    <mergeCell ref="B332:B333"/>
    <mergeCell ref="B334:B335"/>
    <mergeCell ref="B336:B337"/>
    <mergeCell ref="B284:B285"/>
    <mergeCell ref="B286:B287"/>
    <mergeCell ref="B310:B311"/>
    <mergeCell ref="B312:B313"/>
    <mergeCell ref="B316:B317"/>
    <mergeCell ref="B318:B319"/>
    <mergeCell ref="B314:B315"/>
    <mergeCell ref="B288:B289"/>
    <mergeCell ref="B290:B291"/>
    <mergeCell ref="A292:A319"/>
    <mergeCell ref="B292:B293"/>
    <mergeCell ref="B294:B295"/>
    <mergeCell ref="B296:B297"/>
    <mergeCell ref="B298:B299"/>
    <mergeCell ref="B300:B301"/>
    <mergeCell ref="B302:B303"/>
    <mergeCell ref="B304:B305"/>
    <mergeCell ref="B306:B307"/>
    <mergeCell ref="B308:B309"/>
    <mergeCell ref="B258:B259"/>
    <mergeCell ref="B260:B261"/>
    <mergeCell ref="B262:B263"/>
    <mergeCell ref="B264:B265"/>
    <mergeCell ref="A266:A291"/>
    <mergeCell ref="B266:B267"/>
    <mergeCell ref="B268:B269"/>
    <mergeCell ref="B270:B271"/>
    <mergeCell ref="B272:B273"/>
    <mergeCell ref="B274:B275"/>
    <mergeCell ref="A240:A265"/>
    <mergeCell ref="B240:B241"/>
    <mergeCell ref="B242:B243"/>
    <mergeCell ref="B244:B245"/>
    <mergeCell ref="B246:B247"/>
    <mergeCell ref="B248:B249"/>
    <mergeCell ref="B250:B251"/>
    <mergeCell ref="B252:B253"/>
    <mergeCell ref="B254:B255"/>
    <mergeCell ref="B256:B257"/>
    <mergeCell ref="B276:B277"/>
    <mergeCell ref="B278:B279"/>
    <mergeCell ref="B280:B281"/>
    <mergeCell ref="B282:B283"/>
    <mergeCell ref="B238:B239"/>
    <mergeCell ref="A214:A239"/>
    <mergeCell ref="B230:B231"/>
    <mergeCell ref="B232:B233"/>
    <mergeCell ref="B234:B235"/>
    <mergeCell ref="B236:B237"/>
    <mergeCell ref="B220:B221"/>
    <mergeCell ref="B222:B223"/>
    <mergeCell ref="B224:B225"/>
    <mergeCell ref="B226:B227"/>
    <mergeCell ref="B228:B229"/>
    <mergeCell ref="B214:B215"/>
    <mergeCell ref="B216:B217"/>
    <mergeCell ref="B218:B219"/>
    <mergeCell ref="B210:B211"/>
    <mergeCell ref="B212:B213"/>
    <mergeCell ref="A1:O1"/>
    <mergeCell ref="A170:A191"/>
    <mergeCell ref="B170:B171"/>
    <mergeCell ref="B172:B173"/>
    <mergeCell ref="B174:B175"/>
    <mergeCell ref="B176:B177"/>
    <mergeCell ref="B178:B179"/>
    <mergeCell ref="B182:B183"/>
    <mergeCell ref="B8:B9"/>
    <mergeCell ref="B10:B11"/>
    <mergeCell ref="B186:B187"/>
    <mergeCell ref="B12:B13"/>
    <mergeCell ref="B14:B15"/>
    <mergeCell ref="B16:B17"/>
    <mergeCell ref="B18:B19"/>
    <mergeCell ref="B20:B21"/>
    <mergeCell ref="B22:B23"/>
    <mergeCell ref="B116:B117"/>
    <mergeCell ref="B124:B125"/>
    <mergeCell ref="B118:B119"/>
    <mergeCell ref="B72:B73"/>
    <mergeCell ref="B74:B75"/>
    <mergeCell ref="P2:Q2"/>
    <mergeCell ref="D2:O2"/>
    <mergeCell ref="B6:B7"/>
    <mergeCell ref="D3:G3"/>
    <mergeCell ref="H3:K3"/>
    <mergeCell ref="B40:B41"/>
    <mergeCell ref="L3:O3"/>
    <mergeCell ref="B24:B25"/>
    <mergeCell ref="B26:B27"/>
    <mergeCell ref="B28:B29"/>
    <mergeCell ref="B32:B33"/>
    <mergeCell ref="B34:B35"/>
    <mergeCell ref="B36:B37"/>
    <mergeCell ref="B38:B39"/>
    <mergeCell ref="A64:A83"/>
    <mergeCell ref="B64:B65"/>
    <mergeCell ref="B76:B77"/>
    <mergeCell ref="B78:B79"/>
    <mergeCell ref="B30:B31"/>
    <mergeCell ref="B4:B5"/>
    <mergeCell ref="A4:A23"/>
    <mergeCell ref="A24:A43"/>
    <mergeCell ref="A44:A63"/>
    <mergeCell ref="B48:B49"/>
    <mergeCell ref="B50:B51"/>
    <mergeCell ref="B52:B53"/>
    <mergeCell ref="B54:B55"/>
    <mergeCell ref="B56:B57"/>
    <mergeCell ref="B58:B59"/>
    <mergeCell ref="B60:B61"/>
    <mergeCell ref="B62:B63"/>
    <mergeCell ref="B66:B67"/>
    <mergeCell ref="B68:B69"/>
    <mergeCell ref="B70:B71"/>
    <mergeCell ref="B42:B43"/>
    <mergeCell ref="B44:B45"/>
    <mergeCell ref="B46:B47"/>
    <mergeCell ref="A104:A125"/>
    <mergeCell ref="B104:B105"/>
    <mergeCell ref="B106:B107"/>
    <mergeCell ref="B108:B109"/>
    <mergeCell ref="B110:B111"/>
    <mergeCell ref="A84:A103"/>
    <mergeCell ref="B84:B85"/>
    <mergeCell ref="B86:B87"/>
    <mergeCell ref="B88:B89"/>
    <mergeCell ref="B90:B91"/>
    <mergeCell ref="B92:B93"/>
    <mergeCell ref="B94:B95"/>
    <mergeCell ref="B96:B97"/>
    <mergeCell ref="B112:B113"/>
    <mergeCell ref="B166:B167"/>
    <mergeCell ref="B168:B169"/>
    <mergeCell ref="B120:B121"/>
    <mergeCell ref="B80:B81"/>
    <mergeCell ref="B82:B83"/>
    <mergeCell ref="B122:B123"/>
    <mergeCell ref="B98:B99"/>
    <mergeCell ref="B100:B101"/>
    <mergeCell ref="B102:B103"/>
    <mergeCell ref="B114:B115"/>
    <mergeCell ref="A126:A147"/>
    <mergeCell ref="B126:B127"/>
    <mergeCell ref="B128:B129"/>
    <mergeCell ref="B130:B131"/>
    <mergeCell ref="B132:B133"/>
    <mergeCell ref="B134:B135"/>
    <mergeCell ref="B136:B137"/>
    <mergeCell ref="B138:B139"/>
    <mergeCell ref="B140:B141"/>
    <mergeCell ref="B142:B143"/>
    <mergeCell ref="B144:B145"/>
    <mergeCell ref="B146:B147"/>
    <mergeCell ref="B206:B207"/>
    <mergeCell ref="B208:B209"/>
    <mergeCell ref="B188:B189"/>
    <mergeCell ref="B190:B191"/>
    <mergeCell ref="B164:B165"/>
    <mergeCell ref="B160:B161"/>
    <mergeCell ref="A192:A213"/>
    <mergeCell ref="B192:B193"/>
    <mergeCell ref="B194:B195"/>
    <mergeCell ref="B196:B197"/>
    <mergeCell ref="B198:B199"/>
    <mergeCell ref="B200:B201"/>
    <mergeCell ref="B202:B203"/>
    <mergeCell ref="B204:B205"/>
    <mergeCell ref="B162:B163"/>
    <mergeCell ref="A148:A169"/>
    <mergeCell ref="B148:B149"/>
    <mergeCell ref="B150:B151"/>
    <mergeCell ref="B152:B153"/>
    <mergeCell ref="B184:B185"/>
    <mergeCell ref="B154:B155"/>
    <mergeCell ref="B156:B157"/>
    <mergeCell ref="B158:B159"/>
    <mergeCell ref="B180:B181"/>
    <mergeCell ref="A348:A375"/>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422:B423"/>
    <mergeCell ref="B424:B425"/>
    <mergeCell ref="B426:B427"/>
    <mergeCell ref="B428:B429"/>
    <mergeCell ref="B430:B431"/>
    <mergeCell ref="A404:A431"/>
    <mergeCell ref="B404:B405"/>
    <mergeCell ref="B406:B407"/>
    <mergeCell ref="B408:B409"/>
    <mergeCell ref="B410:B411"/>
    <mergeCell ref="B412:B413"/>
    <mergeCell ref="B414:B415"/>
    <mergeCell ref="B416:B417"/>
    <mergeCell ref="B418:B419"/>
    <mergeCell ref="B420:B421"/>
    <mergeCell ref="A432:A459"/>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9" manualBreakCount="9">
    <brk id="43" max="16383" man="1"/>
    <brk id="83" max="16383" man="1"/>
    <brk id="125" max="16383" man="1"/>
    <brk id="191" max="16383" man="1"/>
    <brk id="239" max="16383" man="1"/>
    <brk id="291" max="16383" man="1"/>
    <brk id="347" max="16383" man="1"/>
    <brk id="403" max="16383" man="1"/>
    <brk id="459"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7"/>
  <sheetViews>
    <sheetView showZeros="0" topLeftCell="B1" workbookViewId="0">
      <selection activeCell="F50" sqref="F50"/>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71"/>
      <c r="B1" s="1154" t="s">
        <v>909</v>
      </c>
      <c r="C1" s="1155"/>
      <c r="D1" s="1132" t="s">
        <v>1445</v>
      </c>
      <c r="E1" s="1133"/>
      <c r="F1" s="1133"/>
      <c r="G1" s="1133"/>
      <c r="H1" s="1133"/>
      <c r="I1" s="1133"/>
      <c r="J1" s="1133"/>
      <c r="K1" s="1133"/>
      <c r="L1" s="1133"/>
      <c r="M1" s="1133"/>
      <c r="N1" s="1133"/>
      <c r="O1" s="1160"/>
      <c r="P1" s="1158" t="s">
        <v>1444</v>
      </c>
      <c r="Q1" s="1159"/>
    </row>
    <row r="2" spans="1:17" ht="15" thickBot="1">
      <c r="A2" s="474"/>
      <c r="B2" s="1156"/>
      <c r="C2" s="1157"/>
      <c r="D2" s="1135" t="s">
        <v>1446</v>
      </c>
      <c r="E2" s="1136"/>
      <c r="F2" s="1136"/>
      <c r="G2" s="1162"/>
      <c r="H2" s="1137" t="s">
        <v>1447</v>
      </c>
      <c r="I2" s="1137"/>
      <c r="J2" s="1137"/>
      <c r="K2" s="1137"/>
      <c r="L2" s="1163" t="s">
        <v>1448</v>
      </c>
      <c r="M2" s="1138"/>
      <c r="N2" s="1138"/>
      <c r="O2" s="1161"/>
      <c r="P2" s="179" t="s">
        <v>1443</v>
      </c>
      <c r="Q2" s="178" t="s">
        <v>1451</v>
      </c>
    </row>
    <row r="3" spans="1:17" ht="15" hidden="1" customHeight="1">
      <c r="A3" s="474"/>
      <c r="B3" s="1148" t="s">
        <v>623</v>
      </c>
      <c r="C3" s="408">
        <v>1995</v>
      </c>
      <c r="D3" s="155">
        <f>výsledky!D4</f>
        <v>0</v>
      </c>
      <c r="E3" s="154">
        <f>výsledky!E4</f>
        <v>0</v>
      </c>
      <c r="F3" s="132">
        <f>výsledky!F4</f>
        <v>0</v>
      </c>
      <c r="G3" s="288">
        <f>výsledky!G4</f>
        <v>0</v>
      </c>
      <c r="H3" s="155">
        <f>výsledky!H4</f>
        <v>0</v>
      </c>
      <c r="I3" s="154">
        <f>výsledky!I4</f>
        <v>0</v>
      </c>
      <c r="J3" s="132">
        <f>výsledky!J4</f>
        <v>0</v>
      </c>
      <c r="K3" s="288">
        <f>výsledky!K4</f>
        <v>0</v>
      </c>
      <c r="L3" s="155">
        <f>výsledky!L4</f>
        <v>0</v>
      </c>
      <c r="M3" s="154">
        <f>výsledky!M4</f>
        <v>0</v>
      </c>
      <c r="N3" s="132">
        <f>výsledky!N4</f>
        <v>0</v>
      </c>
      <c r="O3" s="288">
        <f>výsledky!O4</f>
        <v>0</v>
      </c>
      <c r="P3" s="216"/>
      <c r="Q3" s="135"/>
    </row>
    <row r="4" spans="1:17" ht="15" hidden="1" customHeight="1">
      <c r="A4" s="474"/>
      <c r="B4" s="1149"/>
      <c r="C4" s="409">
        <v>1996</v>
      </c>
      <c r="D4" s="169">
        <f>výsledky!D24</f>
        <v>0</v>
      </c>
      <c r="E4" s="180">
        <f>výsledky!E24</f>
        <v>0</v>
      </c>
      <c r="F4" s="164">
        <f>výsledky!F24</f>
        <v>0</v>
      </c>
      <c r="G4" s="304">
        <f>výsledky!G24</f>
        <v>0</v>
      </c>
      <c r="H4" s="169">
        <f>výsledky!H24</f>
        <v>0</v>
      </c>
      <c r="I4" s="180">
        <f>výsledky!I24</f>
        <v>0</v>
      </c>
      <c r="J4" s="164">
        <f>výsledky!J24</f>
        <v>0</v>
      </c>
      <c r="K4" s="304">
        <f>výsledky!K24</f>
        <v>0</v>
      </c>
      <c r="L4" s="169">
        <f>výsledky!L24</f>
        <v>0</v>
      </c>
      <c r="M4" s="180">
        <f>výsledky!M24</f>
        <v>0</v>
      </c>
      <c r="N4" s="164">
        <f>výsledky!N24</f>
        <v>0</v>
      </c>
      <c r="O4" s="304">
        <f>výsledky!O24</f>
        <v>0</v>
      </c>
      <c r="P4" s="406"/>
      <c r="Q4" s="168"/>
    </row>
    <row r="5" spans="1:17" ht="15" hidden="1" customHeight="1">
      <c r="A5" s="474"/>
      <c r="B5" s="1149"/>
      <c r="C5" s="409">
        <v>1997</v>
      </c>
      <c r="D5" s="169">
        <f>výsledky!D44</f>
        <v>0</v>
      </c>
      <c r="E5" s="170">
        <f>výsledky!E44</f>
        <v>0</v>
      </c>
      <c r="F5" s="171">
        <f>výsledky!F44</f>
        <v>0</v>
      </c>
      <c r="G5" s="304">
        <f>výsledky!G44</f>
        <v>0</v>
      </c>
      <c r="H5" s="169">
        <f>výsledky!H44</f>
        <v>0</v>
      </c>
      <c r="I5" s="170">
        <f>výsledky!I44</f>
        <v>0</v>
      </c>
      <c r="J5" s="171">
        <f>výsledky!J44</f>
        <v>0</v>
      </c>
      <c r="K5" s="304">
        <f>výsledky!K44</f>
        <v>0</v>
      </c>
      <c r="L5" s="169">
        <f>výsledky!L44</f>
        <v>0</v>
      </c>
      <c r="M5" s="170">
        <f>výsledky!M44</f>
        <v>0</v>
      </c>
      <c r="N5" s="171">
        <f>výsledky!N44</f>
        <v>0</v>
      </c>
      <c r="O5" s="304">
        <f>výsledky!O44</f>
        <v>0</v>
      </c>
      <c r="P5" s="406"/>
      <c r="Q5" s="168"/>
    </row>
    <row r="6" spans="1:17" ht="15" customHeight="1">
      <c r="A6" s="474"/>
      <c r="B6" s="1149"/>
      <c r="C6" s="409">
        <v>1998</v>
      </c>
      <c r="D6" s="169" t="str">
        <f>výsledky!D64</f>
        <v>Dominika</v>
      </c>
      <c r="E6" s="170" t="str">
        <f>výsledky!E64</f>
        <v>Horniaková</v>
      </c>
      <c r="F6" s="171" t="str">
        <f>výsledky!F64</f>
        <v>Třinec</v>
      </c>
      <c r="G6" s="304">
        <f>výsledky!G64</f>
        <v>5.1736111111111112E-4</v>
      </c>
      <c r="H6" s="169" t="str">
        <f>výsledky!H64</f>
        <v>Natalia</v>
      </c>
      <c r="I6" s="170" t="str">
        <f>výsledky!I64</f>
        <v>Tacinová</v>
      </c>
      <c r="J6" s="171" t="str">
        <f>výsledky!J64</f>
        <v>Návsí</v>
      </c>
      <c r="K6" s="304">
        <f>výsledky!K64</f>
        <v>5.8912037037037038E-4</v>
      </c>
      <c r="L6" s="169">
        <f>výsledky!L64</f>
        <v>0</v>
      </c>
      <c r="M6" s="170">
        <f>výsledky!M64</f>
        <v>0</v>
      </c>
      <c r="N6" s="171">
        <f>výsledky!N64</f>
        <v>0</v>
      </c>
      <c r="O6" s="304">
        <f>výsledky!O64</f>
        <v>0</v>
      </c>
      <c r="P6" s="406"/>
      <c r="Q6" s="168"/>
    </row>
    <row r="7" spans="1:17" ht="15" customHeight="1">
      <c r="A7" s="474"/>
      <c r="B7" s="1149"/>
      <c r="C7" s="409">
        <v>1999</v>
      </c>
      <c r="D7" s="250" t="str">
        <f>výsledky!D84</f>
        <v>Zuzana</v>
      </c>
      <c r="E7" s="251" t="str">
        <f>výsledky!E84</f>
        <v>Konderlová</v>
      </c>
      <c r="F7" s="252" t="str">
        <f>výsledky!F84</f>
        <v>Vendryně</v>
      </c>
      <c r="G7" s="305">
        <f>výsledky!G84</f>
        <v>4.884259259259259E-4</v>
      </c>
      <c r="H7" s="169" t="str">
        <f>výsledky!H84</f>
        <v>Hana</v>
      </c>
      <c r="I7" s="170" t="str">
        <f>výsledky!I84</f>
        <v>Kluzová</v>
      </c>
      <c r="J7" s="171" t="str">
        <f>výsledky!J84</f>
        <v>Jablunkov</v>
      </c>
      <c r="K7" s="304">
        <f>výsledky!K84</f>
        <v>5.1967592592592593E-4</v>
      </c>
      <c r="L7" s="169" t="str">
        <f>výsledky!L84</f>
        <v>Anna</v>
      </c>
      <c r="M7" s="170" t="str">
        <f>výsledky!M84</f>
        <v>Janeczková</v>
      </c>
      <c r="N7" s="171" t="str">
        <f>výsledky!N84</f>
        <v>Mosty u Jabl.</v>
      </c>
      <c r="O7" s="304">
        <f>výsledky!O84</f>
        <v>5.4976851851851855E-4</v>
      </c>
      <c r="P7" s="406"/>
      <c r="Q7" s="168"/>
    </row>
    <row r="8" spans="1:17" ht="15" customHeight="1">
      <c r="A8" s="474"/>
      <c r="B8" s="1149"/>
      <c r="C8" s="409">
        <v>2000</v>
      </c>
      <c r="D8" s="169" t="str">
        <f>výsledky!D104</f>
        <v>Anna</v>
      </c>
      <c r="E8" s="170" t="str">
        <f>výsledky!E104</f>
        <v>Janeczková</v>
      </c>
      <c r="F8" s="171" t="str">
        <f>výsledky!F104</f>
        <v>Mosty u Jabl.</v>
      </c>
      <c r="G8" s="304">
        <f>výsledky!G104</f>
        <v>2.488425925925926E-4</v>
      </c>
      <c r="H8" s="169" t="str">
        <f>výsledky!H104</f>
        <v>Štěpánka</v>
      </c>
      <c r="I8" s="170" t="str">
        <f>výsledky!I104</f>
        <v>Kosová</v>
      </c>
      <c r="J8" s="171" t="str">
        <f>výsledky!J104</f>
        <v>Třinec</v>
      </c>
      <c r="K8" s="304">
        <f>výsledky!K104</f>
        <v>2.7199074074074072E-4</v>
      </c>
      <c r="L8" s="169" t="str">
        <f>výsledky!L104</f>
        <v>Karolína</v>
      </c>
      <c r="M8" s="170" t="str">
        <f>výsledky!M104</f>
        <v>Medková</v>
      </c>
      <c r="N8" s="171" t="str">
        <f>výsledky!N104</f>
        <v>Hrádek</v>
      </c>
      <c r="O8" s="304">
        <f>výsledky!O104</f>
        <v>3.1712962962962961E-4</v>
      </c>
      <c r="P8" s="406"/>
      <c r="Q8" s="168"/>
    </row>
    <row r="9" spans="1:17" ht="15" customHeight="1">
      <c r="A9" s="474"/>
      <c r="B9" s="1149"/>
      <c r="C9" s="409">
        <v>2001</v>
      </c>
      <c r="D9" s="196" t="str">
        <f>výsledky!D126</f>
        <v xml:space="preserve">Monika              </v>
      </c>
      <c r="E9" s="197" t="str">
        <f>výsledky!E126</f>
        <v xml:space="preserve">Mrozková            </v>
      </c>
      <c r="F9" s="198" t="str">
        <f>výsledky!F126</f>
        <v>Bystřice</v>
      </c>
      <c r="G9" s="315">
        <f>výsledky!G126</f>
        <v>40.799999999999997</v>
      </c>
      <c r="H9" s="169" t="str">
        <f>výsledky!H126</f>
        <v xml:space="preserve">Gabriela            </v>
      </c>
      <c r="I9" s="170" t="str">
        <f>výsledky!I126</f>
        <v xml:space="preserve">Szotkowská   </v>
      </c>
      <c r="J9" s="171" t="str">
        <f>výsledky!J126</f>
        <v>Mosty u Jabl.</v>
      </c>
      <c r="K9" s="316">
        <f>výsledky!K126</f>
        <v>48.5</v>
      </c>
      <c r="L9" s="169">
        <f>výsledky!L126</f>
        <v>0</v>
      </c>
      <c r="M9" s="170">
        <f>výsledky!M126</f>
        <v>0</v>
      </c>
      <c r="N9" s="171">
        <f>výsledky!N126</f>
        <v>0</v>
      </c>
      <c r="O9" s="304">
        <f>výsledky!O126</f>
        <v>0</v>
      </c>
      <c r="P9" s="406"/>
      <c r="Q9" s="168"/>
    </row>
    <row r="10" spans="1:17" ht="15" customHeight="1">
      <c r="A10" s="474"/>
      <c r="B10" s="1149"/>
      <c r="C10" s="409">
        <v>2002</v>
      </c>
      <c r="D10" s="196" t="str">
        <f>výsledky!D148</f>
        <v>Lenka</v>
      </c>
      <c r="E10" s="197" t="str">
        <f>výsledky!E148</f>
        <v>Krzyžanková</v>
      </c>
      <c r="F10" s="198" t="str">
        <f>výsledky!F148</f>
        <v>Oldřichovice</v>
      </c>
      <c r="G10" s="306" t="str">
        <f>výsledky!G148</f>
        <v>00:33,1</v>
      </c>
      <c r="H10" s="169" t="str">
        <f>výsledky!H148</f>
        <v>Gabriela</v>
      </c>
      <c r="I10" s="170" t="str">
        <f>výsledky!I148</f>
        <v>Szotkowská</v>
      </c>
      <c r="J10" s="171" t="str">
        <f>výsledky!J148</f>
        <v>Mosty u Jabl.</v>
      </c>
      <c r="K10" s="304" t="str">
        <f>výsledky!K148</f>
        <v>00:37,9</v>
      </c>
      <c r="L10" s="169" t="str">
        <f>výsledky!L148</f>
        <v>Jolana</v>
      </c>
      <c r="M10" s="170" t="str">
        <f>výsledky!M148</f>
        <v>Szpyrcová</v>
      </c>
      <c r="N10" s="171" t="str">
        <f>výsledky!N148</f>
        <v>Hrádek</v>
      </c>
      <c r="O10" s="304" t="str">
        <f>výsledky!O148</f>
        <v>00:38,8</v>
      </c>
      <c r="P10" s="407"/>
      <c r="Q10" s="168"/>
    </row>
    <row r="11" spans="1:17" ht="15" customHeight="1">
      <c r="A11" s="474"/>
      <c r="B11" s="1149"/>
      <c r="C11" s="409">
        <v>2003</v>
      </c>
      <c r="D11" s="196" t="str">
        <f>výsledky!D192</f>
        <v>Gabriela</v>
      </c>
      <c r="E11" s="197" t="str">
        <f>výsledky!E192</f>
        <v>Jośková</v>
      </c>
      <c r="F11" s="198" t="str">
        <f>výsledky!F192</f>
        <v>Hrádek</v>
      </c>
      <c r="G11" s="306" t="str">
        <f>výsledky!G192</f>
        <v>00:29,4</v>
      </c>
      <c r="H11" s="169" t="str">
        <f>výsledky!H192</f>
        <v>Gabriela</v>
      </c>
      <c r="I11" s="170" t="str">
        <f>výsledky!I192</f>
        <v>Szotkowská</v>
      </c>
      <c r="J11" s="171" t="str">
        <f>výsledky!J192</f>
        <v>Mosty u Jabl.</v>
      </c>
      <c r="K11" s="304" t="str">
        <f>výsledky!K192</f>
        <v>00:29,9</v>
      </c>
      <c r="L11" s="169" t="str">
        <f>výsledky!L192</f>
        <v>Tereza</v>
      </c>
      <c r="M11" s="170" t="str">
        <f>výsledky!M192</f>
        <v>Konderlová</v>
      </c>
      <c r="N11" s="171" t="str">
        <f>výsledky!N192</f>
        <v>Bystřice</v>
      </c>
      <c r="O11" s="304" t="str">
        <f>výsledky!O192</f>
        <v>00:30,6</v>
      </c>
      <c r="P11" s="407"/>
      <c r="Q11" s="168"/>
    </row>
    <row r="12" spans="1:17" ht="15" customHeight="1">
      <c r="A12" s="474"/>
      <c r="B12" s="1149"/>
      <c r="C12" s="409">
        <v>2004</v>
      </c>
      <c r="D12" s="169" t="str">
        <f>výsledky!D214</f>
        <v>Tereza</v>
      </c>
      <c r="E12" s="170" t="str">
        <f>výsledky!E214</f>
        <v>Uherková</v>
      </c>
      <c r="F12" s="171" t="str">
        <f>výsledky!F214</f>
        <v>Frýdek-Místek</v>
      </c>
      <c r="G12" s="304" t="str">
        <f>výsledky!G214</f>
        <v>00:33,1</v>
      </c>
      <c r="H12" s="169" t="str">
        <f>výsledky!H214</f>
        <v>Monika</v>
      </c>
      <c r="I12" s="170" t="str">
        <f>výsledky!I214</f>
        <v>Čaganová</v>
      </c>
      <c r="J12" s="171" t="str">
        <f>výsledky!J214</f>
        <v>Frýdek-Místek</v>
      </c>
      <c r="K12" s="304" t="str">
        <f>výsledky!K214</f>
        <v>00:34,1</v>
      </c>
      <c r="L12" s="169" t="str">
        <f>výsledky!L214</f>
        <v>Gabriela</v>
      </c>
      <c r="M12" s="170" t="str">
        <f>výsledky!M214</f>
        <v>Kiszová</v>
      </c>
      <c r="N12" s="171" t="str">
        <f>výsledky!N214</f>
        <v>Guty</v>
      </c>
      <c r="O12" s="304" t="str">
        <f>výsledky!O214</f>
        <v>00:36,0</v>
      </c>
      <c r="P12" s="406"/>
      <c r="Q12" s="168"/>
    </row>
    <row r="13" spans="1:17" ht="15" customHeight="1">
      <c r="A13" s="474"/>
      <c r="B13" s="1149"/>
      <c r="C13" s="409">
        <v>2005</v>
      </c>
      <c r="D13" s="196" t="str">
        <f>výsledky!D240</f>
        <v>Tereza</v>
      </c>
      <c r="E13" s="197" t="str">
        <f>výsledky!E240</f>
        <v>Uherková</v>
      </c>
      <c r="F13" s="198" t="str">
        <f>výsledky!F240</f>
        <v xml:space="preserve"> Frýdek-Místek</v>
      </c>
      <c r="G13" s="306" t="str">
        <f>výsledky!G240</f>
        <v>00:29,8</v>
      </c>
      <c r="H13" s="169" t="str">
        <f>výsledky!H240</f>
        <v>Tereza</v>
      </c>
      <c r="I13" s="170" t="str">
        <f>výsledky!I240</f>
        <v>Heczková</v>
      </c>
      <c r="J13" s="171" t="str">
        <f>výsledky!J240</f>
        <v>Návsí</v>
      </c>
      <c r="K13" s="304" t="str">
        <f>výsledky!K240</f>
        <v>00:31,9</v>
      </c>
      <c r="L13" s="169" t="str">
        <f>výsledky!L240</f>
        <v>Karin</v>
      </c>
      <c r="M13" s="170" t="str">
        <f>výsledky!M240</f>
        <v>Dordová</v>
      </c>
      <c r="N13" s="171" t="str">
        <f>výsledky!N240</f>
        <v>Hrádek</v>
      </c>
      <c r="O13" s="304" t="str">
        <f>výsledky!O240</f>
        <v>00:40,4</v>
      </c>
      <c r="P13" s="407"/>
      <c r="Q13" s="168"/>
    </row>
    <row r="14" spans="1:17" ht="15" customHeight="1">
      <c r="A14" s="474"/>
      <c r="B14" s="1149"/>
      <c r="C14" s="409">
        <v>2006</v>
      </c>
      <c r="D14" s="455" t="str">
        <f>výsledky!D266</f>
        <v>Klára</v>
      </c>
      <c r="E14" s="456" t="str">
        <f>výsledky!E266</f>
        <v>Teofilová</v>
      </c>
      <c r="F14" s="203" t="str">
        <f>výsledky!F266</f>
        <v>Bystřice</v>
      </c>
      <c r="G14" s="457" t="str">
        <f>výsledky!G266</f>
        <v>00:33,7</v>
      </c>
      <c r="H14" s="458" t="str">
        <f>výsledky!H266</f>
        <v>Karin</v>
      </c>
      <c r="I14" s="459" t="str">
        <f>výsledky!I266</f>
        <v>Dordová</v>
      </c>
      <c r="J14" s="164" t="str">
        <f>výsledky!J266</f>
        <v>Hrádek</v>
      </c>
      <c r="K14" s="460" t="str">
        <f>výsledky!K266</f>
        <v>00:37,3</v>
      </c>
      <c r="L14" s="458" t="str">
        <f>výsledky!L266</f>
        <v>Terezie</v>
      </c>
      <c r="M14" s="459" t="str">
        <f>výsledky!M266</f>
        <v>Borská</v>
      </c>
      <c r="N14" s="164" t="str">
        <f>výsledky!N266</f>
        <v>Hrádek</v>
      </c>
      <c r="O14" s="460" t="str">
        <f>výsledky!O266</f>
        <v>00:38,3</v>
      </c>
      <c r="P14" s="406"/>
      <c r="Q14" s="168"/>
    </row>
    <row r="15" spans="1:17" ht="15" customHeight="1">
      <c r="A15" s="474"/>
      <c r="B15" s="1149"/>
      <c r="C15" s="409">
        <v>2007</v>
      </c>
      <c r="D15" s="196" t="str">
        <f>výsledky!D292</f>
        <v>Klára</v>
      </c>
      <c r="E15" s="197" t="str">
        <f>výsledky!E292</f>
        <v>Teofilová</v>
      </c>
      <c r="F15" s="198" t="str">
        <f>výsledky!F292</f>
        <v>Bystřice</v>
      </c>
      <c r="G15" s="306" t="str">
        <f>výsledky!G292</f>
        <v>00:31,3</v>
      </c>
      <c r="H15" s="169" t="str">
        <f>výsledky!H292</f>
        <v>Lenka</v>
      </c>
      <c r="I15" s="170" t="str">
        <f>výsledky!I292</f>
        <v>Konderlová</v>
      </c>
      <c r="J15" s="171" t="str">
        <f>výsledky!J292</f>
        <v>Nýdek</v>
      </c>
      <c r="K15" s="304" t="str">
        <f>výsledky!K292</f>
        <v>00:31,9</v>
      </c>
      <c r="L15" s="169" t="str">
        <f>výsledky!L292</f>
        <v>Terezie</v>
      </c>
      <c r="M15" s="170" t="str">
        <f>výsledky!M292</f>
        <v>Borská</v>
      </c>
      <c r="N15" s="171" t="str">
        <f>výsledky!N292</f>
        <v>Hrádek</v>
      </c>
      <c r="O15" s="304" t="str">
        <f>výsledky!O292</f>
        <v>00:35,2</v>
      </c>
      <c r="P15" s="407"/>
      <c r="Q15" s="168"/>
    </row>
    <row r="16" spans="1:17" ht="15" customHeight="1">
      <c r="A16" s="474"/>
      <c r="B16" s="1149"/>
      <c r="C16" s="409">
        <v>2008</v>
      </c>
      <c r="D16" s="469" t="str">
        <f>výsledky!D320</f>
        <v>Lenka</v>
      </c>
      <c r="E16" s="470" t="str">
        <f>výsledky!E320</f>
        <v>Konderlová</v>
      </c>
      <c r="F16" s="444" t="str">
        <f>výsledky!F320</f>
        <v>Nýdek</v>
      </c>
      <c r="G16" s="446" t="str">
        <f>výsledky!G320</f>
        <v>00:28,0</v>
      </c>
      <c r="H16" s="169" t="str">
        <f>výsledky!H320</f>
        <v>Karolína</v>
      </c>
      <c r="I16" s="170" t="str">
        <f>výsledky!I320</f>
        <v>Heczková</v>
      </c>
      <c r="J16" s="171" t="str">
        <f>výsledky!J320</f>
        <v>Hrádek</v>
      </c>
      <c r="K16" s="304" t="str">
        <f>výsledky!K320</f>
        <v>00:30,0</v>
      </c>
      <c r="L16" s="169" t="str">
        <f>výsledky!L320</f>
        <v>Veronika</v>
      </c>
      <c r="M16" s="170" t="str">
        <f>výsledky!M320</f>
        <v>Nytrová</v>
      </c>
      <c r="N16" s="171" t="str">
        <f>výsledky!N320</f>
        <v>Hrádek</v>
      </c>
      <c r="O16" s="304" t="str">
        <f>výsledky!O320</f>
        <v>00:33,0</v>
      </c>
      <c r="P16" s="507"/>
      <c r="Q16" s="168"/>
    </row>
    <row r="17" spans="1:17" ht="15" customHeight="1">
      <c r="A17" s="474"/>
      <c r="B17" s="1149"/>
      <c r="C17" s="409">
        <v>2009</v>
      </c>
      <c r="D17" s="196" t="str">
        <f>výsledky!D348</f>
        <v>Kateřina</v>
      </c>
      <c r="E17" s="197" t="str">
        <f>výsledky!E348</f>
        <v>Bocková</v>
      </c>
      <c r="F17" s="198" t="str">
        <f>výsledky!F348</f>
        <v>Třinec</v>
      </c>
      <c r="G17" s="306" t="str">
        <f>výsledky!G348</f>
        <v>00:34,0</v>
      </c>
      <c r="H17" s="169" t="str">
        <f>výsledky!H348</f>
        <v>Anna</v>
      </c>
      <c r="I17" s="170" t="str">
        <f>výsledky!I348</f>
        <v>Vodáková</v>
      </c>
      <c r="J17" s="171" t="str">
        <f>výsledky!J348</f>
        <v>Hrádek</v>
      </c>
      <c r="K17" s="304" t="str">
        <f>výsledky!K348</f>
        <v>00:34,9</v>
      </c>
      <c r="L17" s="169" t="str">
        <f>výsledky!L348</f>
        <v>Jana</v>
      </c>
      <c r="M17" s="170" t="str">
        <f>výsledky!M348</f>
        <v>Kaletová</v>
      </c>
      <c r="N17" s="171" t="str">
        <f>výsledky!N348</f>
        <v>Hrádek</v>
      </c>
      <c r="O17" s="304" t="str">
        <f>výsledky!O348</f>
        <v>00:36,0</v>
      </c>
      <c r="P17" s="507"/>
      <c r="Q17" s="168"/>
    </row>
    <row r="18" spans="1:17" ht="15" customHeight="1">
      <c r="A18" s="474"/>
      <c r="B18" s="1149"/>
      <c r="C18" s="409">
        <v>2010</v>
      </c>
      <c r="D18" s="196" t="str">
        <f>výsledky!D376</f>
        <v>Jana</v>
      </c>
      <c r="E18" s="197" t="str">
        <f>výsledky!E376</f>
        <v>Kaletová</v>
      </c>
      <c r="F18" s="198" t="str">
        <f>výsledky!F376</f>
        <v>Hrádek</v>
      </c>
      <c r="G18" s="306" t="str">
        <f>výsledky!G376</f>
        <v>00:30,6</v>
      </c>
      <c r="H18" s="169" t="str">
        <f>výsledky!H376</f>
        <v>Sylvie</v>
      </c>
      <c r="I18" s="170" t="str">
        <f>výsledky!I376</f>
        <v>Byrtusová</v>
      </c>
      <c r="J18" s="171" t="str">
        <f>výsledky!J376</f>
        <v>Bukovec</v>
      </c>
      <c r="K18" s="304" t="str">
        <f>výsledky!K376</f>
        <v>00:31,6</v>
      </c>
      <c r="L18" s="169" t="str">
        <f>výsledky!L376</f>
        <v>Natalie</v>
      </c>
      <c r="M18" s="170" t="str">
        <f>výsledky!M376</f>
        <v>Kaletová</v>
      </c>
      <c r="N18" s="171" t="str">
        <f>výsledky!N376</f>
        <v>České Budějovice</v>
      </c>
      <c r="O18" s="304" t="str">
        <f>výsledky!O376</f>
        <v>00:35,0</v>
      </c>
      <c r="P18" s="507"/>
      <c r="Q18" s="168"/>
    </row>
    <row r="19" spans="1:17" ht="15" customHeight="1">
      <c r="A19" s="474"/>
      <c r="B19" s="1149"/>
      <c r="C19" s="536">
        <v>2011</v>
      </c>
      <c r="D19" s="561" t="str">
        <f>výsledky!D404</f>
        <v>Nikola</v>
      </c>
      <c r="E19" s="562" t="str">
        <f>výsledky!E404</f>
        <v>Chovanečková</v>
      </c>
      <c r="F19" s="563" t="str">
        <f>výsledky!F404</f>
        <v>Štramberk</v>
      </c>
      <c r="G19" s="564" t="str">
        <f>výsledky!G404</f>
        <v>00:27,0</v>
      </c>
      <c r="H19" s="541" t="str">
        <f>výsledky!H404</f>
        <v>Ema</v>
      </c>
      <c r="I19" s="542" t="str">
        <f>výsledky!I404</f>
        <v>Feilhauerová</v>
      </c>
      <c r="J19" s="543" t="str">
        <f>výsledky!J404</f>
        <v>Kopřivnice</v>
      </c>
      <c r="K19" s="544" t="str">
        <f>výsledky!K404</f>
        <v>00:28,0</v>
      </c>
      <c r="L19" s="541" t="str">
        <f>výsledky!L404</f>
        <v>Michaela</v>
      </c>
      <c r="M19" s="542" t="str">
        <f>výsledky!M404</f>
        <v>Melčáková</v>
      </c>
      <c r="N19" s="543" t="str">
        <f>výsledky!N404</f>
        <v>Kopřivnice</v>
      </c>
      <c r="O19" s="544" t="str">
        <f>výsledky!O404</f>
        <v>00:29,0</v>
      </c>
      <c r="P19" s="507" t="str">
        <f>G19</f>
        <v>00:27,0</v>
      </c>
      <c r="Q19" s="212">
        <v>2011</v>
      </c>
    </row>
    <row r="20" spans="1:17" ht="15" customHeight="1">
      <c r="A20" s="474"/>
      <c r="B20" s="1149"/>
      <c r="C20" s="526">
        <v>2012</v>
      </c>
      <c r="D20" s="527" t="str">
        <f>výsledky!D432</f>
        <v>Nina</v>
      </c>
      <c r="E20" s="528" t="str">
        <f>výsledky!E432</f>
        <v>Piechaczková</v>
      </c>
      <c r="F20" s="529" t="str">
        <f>výsledky!F432</f>
        <v>Hrádek</v>
      </c>
      <c r="G20" s="530" t="str">
        <f>výsledky!G432</f>
        <v>00:31,0</v>
      </c>
      <c r="H20" s="531" t="str">
        <f>výsledky!H432</f>
        <v>Johana</v>
      </c>
      <c r="I20" s="532" t="str">
        <f>výsledky!I432</f>
        <v>Baselidesová</v>
      </c>
      <c r="J20" s="533" t="str">
        <f>výsledky!J432</f>
        <v>Návsí</v>
      </c>
      <c r="K20" s="289" t="str">
        <f>výsledky!K432</f>
        <v>00:32,0</v>
      </c>
      <c r="L20" s="531" t="str">
        <f>výsledky!L432</f>
        <v>Anna</v>
      </c>
      <c r="M20" s="532" t="str">
        <f>výsledky!M432</f>
        <v>Martynková</v>
      </c>
      <c r="N20" s="533" t="str">
        <f>výsledky!N432</f>
        <v>Hrádek</v>
      </c>
      <c r="O20" s="289" t="str">
        <f>výsledky!O432</f>
        <v>00:33,0</v>
      </c>
      <c r="P20" s="534"/>
      <c r="Q20" s="535"/>
    </row>
    <row r="21" spans="1:17" ht="15" customHeight="1">
      <c r="A21" s="474"/>
      <c r="B21" s="1149"/>
      <c r="C21" s="526">
        <v>2013</v>
      </c>
      <c r="D21" s="527" t="str">
        <f>výsledky!D460</f>
        <v>Barbora</v>
      </c>
      <c r="E21" s="528" t="str">
        <f>výsledky!E460</f>
        <v>Kvašová</v>
      </c>
      <c r="F21" s="529" t="str">
        <f>výsledky!F460</f>
        <v>Frýdek-Místek</v>
      </c>
      <c r="G21" s="530" t="str">
        <f>výsledky!G460</f>
        <v>00:29,0</v>
      </c>
      <c r="H21" s="531" t="str">
        <f>výsledky!H460</f>
        <v>Tereza</v>
      </c>
      <c r="I21" s="532" t="str">
        <f>výsledky!I460</f>
        <v>Brancová</v>
      </c>
      <c r="J21" s="533" t="str">
        <f>výsledky!J460</f>
        <v>Hrádek</v>
      </c>
      <c r="K21" s="289" t="str">
        <f>výsledky!K460</f>
        <v>00:31,0</v>
      </c>
      <c r="L21" s="531" t="str">
        <f>výsledky!L460</f>
        <v>Ellen</v>
      </c>
      <c r="M21" s="532" t="str">
        <f>výsledky!M460</f>
        <v>Burkovičová</v>
      </c>
      <c r="N21" s="533" t="str">
        <f>výsledky!N460</f>
        <v>Frýdek-Místek</v>
      </c>
      <c r="O21" s="289" t="str">
        <f>výsledky!O460</f>
        <v>00:34,0</v>
      </c>
      <c r="P21" s="534"/>
      <c r="Q21" s="535"/>
    </row>
    <row r="22" spans="1:17" ht="15" customHeight="1">
      <c r="A22" s="474"/>
      <c r="B22" s="1149"/>
      <c r="C22" s="526">
        <v>2014</v>
      </c>
      <c r="D22" s="527" t="str">
        <f>výsledky!D488</f>
        <v>Eva</v>
      </c>
      <c r="E22" s="528" t="str">
        <f>výsledky!E488</f>
        <v>Adámková</v>
      </c>
      <c r="F22" s="529" t="str">
        <f>výsledky!F488</f>
        <v>Hrádek</v>
      </c>
      <c r="G22" s="530" t="str">
        <f>výsledky!G488</f>
        <v>00:30,0</v>
      </c>
      <c r="H22" s="531" t="str">
        <f>výsledky!H488</f>
        <v>Kateřina</v>
      </c>
      <c r="I22" s="532" t="str">
        <f>výsledky!I488</f>
        <v>Ungrová</v>
      </c>
      <c r="J22" s="533" t="str">
        <f>výsledky!J488</f>
        <v>Frýdek-Místek</v>
      </c>
      <c r="K22" s="289" t="str">
        <f>výsledky!K488</f>
        <v>00:31,0</v>
      </c>
      <c r="L22" s="531" t="str">
        <f>výsledky!L488</f>
        <v>Eva</v>
      </c>
      <c r="M22" s="532" t="str">
        <f>výsledky!M488</f>
        <v>Martynková</v>
      </c>
      <c r="N22" s="533" t="str">
        <f>výsledky!N488</f>
        <v>Mosty u Jabl.</v>
      </c>
      <c r="O22" s="289" t="str">
        <f>výsledky!O488</f>
        <v>00:31,6</v>
      </c>
      <c r="P22" s="534"/>
      <c r="Q22" s="535"/>
    </row>
    <row r="23" spans="1:17" ht="15" customHeight="1" thickBot="1">
      <c r="A23" s="476"/>
      <c r="B23" s="1150"/>
      <c r="C23" s="410">
        <v>2015</v>
      </c>
      <c r="D23" s="485"/>
      <c r="E23" s="490"/>
      <c r="F23" s="487"/>
      <c r="G23" s="488"/>
      <c r="H23" s="173"/>
      <c r="I23" s="174"/>
      <c r="J23" s="150"/>
      <c r="K23" s="292"/>
      <c r="L23" s="173"/>
      <c r="M23" s="174"/>
      <c r="N23" s="150"/>
      <c r="O23" s="292"/>
      <c r="P23" s="480"/>
      <c r="Q23" s="142"/>
    </row>
    <row r="24" spans="1:17" ht="12.75" thickBot="1"/>
    <row r="25" spans="1:17" ht="15" customHeight="1">
      <c r="A25" s="471"/>
      <c r="B25" s="1154" t="s">
        <v>909</v>
      </c>
      <c r="C25" s="1155"/>
      <c r="D25" s="1132" t="s">
        <v>1445</v>
      </c>
      <c r="E25" s="1133"/>
      <c r="F25" s="1133"/>
      <c r="G25" s="1133"/>
      <c r="H25" s="1133"/>
      <c r="I25" s="1133"/>
      <c r="J25" s="1133"/>
      <c r="K25" s="1133"/>
      <c r="L25" s="1133"/>
      <c r="M25" s="1133"/>
      <c r="N25" s="1133"/>
      <c r="O25" s="1160"/>
      <c r="P25" s="1158" t="s">
        <v>1444</v>
      </c>
      <c r="Q25" s="1159"/>
    </row>
    <row r="26" spans="1:17" ht="15" customHeight="1" thickBot="1">
      <c r="A26" s="474"/>
      <c r="B26" s="1156"/>
      <c r="C26" s="1157"/>
      <c r="D26" s="1135" t="s">
        <v>1446</v>
      </c>
      <c r="E26" s="1136"/>
      <c r="F26" s="1136"/>
      <c r="G26" s="1136"/>
      <c r="H26" s="1137" t="s">
        <v>1447</v>
      </c>
      <c r="I26" s="1137"/>
      <c r="J26" s="1137"/>
      <c r="K26" s="1137"/>
      <c r="L26" s="1138" t="s">
        <v>1448</v>
      </c>
      <c r="M26" s="1138"/>
      <c r="N26" s="1138"/>
      <c r="O26" s="1161"/>
      <c r="P26" s="179" t="s">
        <v>1443</v>
      </c>
      <c r="Q26" s="178" t="s">
        <v>1451</v>
      </c>
    </row>
    <row r="27" spans="1:17" ht="15" hidden="1" customHeight="1">
      <c r="A27" s="474"/>
      <c r="B27" s="1151" t="s">
        <v>654</v>
      </c>
      <c r="C27" s="175">
        <v>1995</v>
      </c>
      <c r="D27" s="182">
        <f>výsledky!D5</f>
        <v>0</v>
      </c>
      <c r="E27" s="181">
        <f>výsledky!E5</f>
        <v>0</v>
      </c>
      <c r="F27" s="132">
        <f>výsledky!F5</f>
        <v>0</v>
      </c>
      <c r="G27" s="288">
        <f>výsledky!G5</f>
        <v>0</v>
      </c>
      <c r="H27" s="182">
        <f>výsledky!H5</f>
        <v>0</v>
      </c>
      <c r="I27" s="181">
        <f>výsledky!I5</f>
        <v>0</v>
      </c>
      <c r="J27" s="132">
        <f>výsledky!J5</f>
        <v>0</v>
      </c>
      <c r="K27" s="288">
        <f>výsledky!K5</f>
        <v>0</v>
      </c>
      <c r="L27" s="182">
        <f>výsledky!L5</f>
        <v>0</v>
      </c>
      <c r="M27" s="181">
        <f>výsledky!M5</f>
        <v>0</v>
      </c>
      <c r="N27" s="132">
        <f>výsledky!N5</f>
        <v>0</v>
      </c>
      <c r="O27" s="288">
        <f>výsledky!O5</f>
        <v>0</v>
      </c>
      <c r="P27" s="307"/>
      <c r="Q27" s="135"/>
    </row>
    <row r="28" spans="1:17" ht="15" hidden="1" customHeight="1">
      <c r="A28" s="474"/>
      <c r="B28" s="1152"/>
      <c r="C28" s="176">
        <v>1996</v>
      </c>
      <c r="D28" s="166">
        <f>výsledky!D25</f>
        <v>0</v>
      </c>
      <c r="E28" s="163">
        <f>výsledky!E25</f>
        <v>0</v>
      </c>
      <c r="F28" s="164">
        <f>výsledky!F25</f>
        <v>0</v>
      </c>
      <c r="G28" s="304">
        <f>výsledky!G25</f>
        <v>0</v>
      </c>
      <c r="H28" s="166">
        <f>výsledky!H25</f>
        <v>0</v>
      </c>
      <c r="I28" s="163">
        <f>výsledky!I25</f>
        <v>0</v>
      </c>
      <c r="J28" s="164">
        <f>výsledky!J25</f>
        <v>0</v>
      </c>
      <c r="K28" s="304">
        <f>výsledky!K25</f>
        <v>0</v>
      </c>
      <c r="L28" s="166">
        <f>výsledky!L25</f>
        <v>0</v>
      </c>
      <c r="M28" s="163">
        <f>výsledky!M25</f>
        <v>0</v>
      </c>
      <c r="N28" s="164">
        <f>výsledky!N25</f>
        <v>0</v>
      </c>
      <c r="O28" s="304">
        <f>výsledky!O25</f>
        <v>0</v>
      </c>
      <c r="P28" s="308"/>
      <c r="Q28" s="168"/>
    </row>
    <row r="29" spans="1:17" ht="15" hidden="1" customHeight="1">
      <c r="A29" s="474"/>
      <c r="B29" s="1152"/>
      <c r="C29" s="176">
        <v>1997</v>
      </c>
      <c r="D29" s="166">
        <f>výsledky!D45</f>
        <v>0</v>
      </c>
      <c r="E29" s="172">
        <f>výsledky!E45</f>
        <v>0</v>
      </c>
      <c r="F29" s="171">
        <f>výsledky!F45</f>
        <v>0</v>
      </c>
      <c r="G29" s="304">
        <f>výsledky!G45</f>
        <v>0</v>
      </c>
      <c r="H29" s="166">
        <f>výsledky!H45</f>
        <v>0</v>
      </c>
      <c r="I29" s="172">
        <f>výsledky!I45</f>
        <v>0</v>
      </c>
      <c r="J29" s="171">
        <f>výsledky!J45</f>
        <v>0</v>
      </c>
      <c r="K29" s="304">
        <f>výsledky!K45</f>
        <v>0</v>
      </c>
      <c r="L29" s="166">
        <f>výsledky!L45</f>
        <v>0</v>
      </c>
      <c r="M29" s="172">
        <f>výsledky!M45</f>
        <v>0</v>
      </c>
      <c r="N29" s="171">
        <f>výsledky!N45</f>
        <v>0</v>
      </c>
      <c r="O29" s="304">
        <f>výsledky!O45</f>
        <v>0</v>
      </c>
      <c r="P29" s="308"/>
      <c r="Q29" s="168"/>
    </row>
    <row r="30" spans="1:17" ht="15" customHeight="1">
      <c r="A30" s="474"/>
      <c r="B30" s="1152"/>
      <c r="C30" s="176">
        <v>1998</v>
      </c>
      <c r="D30" s="166" t="str">
        <f>výsledky!D65</f>
        <v>Libor</v>
      </c>
      <c r="E30" s="172" t="str">
        <f>výsledky!E65</f>
        <v>Kubienka</v>
      </c>
      <c r="F30" s="171" t="str">
        <f>výsledky!F65</f>
        <v>Třinec</v>
      </c>
      <c r="G30" s="304">
        <f>výsledky!G65</f>
        <v>4.7685185185185195E-4</v>
      </c>
      <c r="H30" s="166" t="str">
        <f>výsledky!H65</f>
        <v>Roman</v>
      </c>
      <c r="I30" s="172" t="str">
        <f>výsledky!I65</f>
        <v>Sztefek</v>
      </c>
      <c r="J30" s="171" t="str">
        <f>výsledky!J65</f>
        <v>Návsí</v>
      </c>
      <c r="K30" s="304">
        <f>výsledky!K65</f>
        <v>4.9305555555555561E-4</v>
      </c>
      <c r="L30" s="166" t="str">
        <f>výsledky!L65</f>
        <v>David</v>
      </c>
      <c r="M30" s="172" t="str">
        <f>výsledky!M65</f>
        <v>Hawliczek</v>
      </c>
      <c r="N30" s="171" t="str">
        <f>výsledky!N65</f>
        <v>Hrádek</v>
      </c>
      <c r="O30" s="304">
        <f>výsledky!O65</f>
        <v>5.3240740740740744E-4</v>
      </c>
      <c r="P30" s="308"/>
      <c r="Q30" s="168"/>
    </row>
    <row r="31" spans="1:17" ht="15" customHeight="1">
      <c r="A31" s="474"/>
      <c r="B31" s="1152"/>
      <c r="C31" s="176">
        <v>1999</v>
      </c>
      <c r="D31" s="253" t="str">
        <f>výsledky!D85</f>
        <v>Daniel</v>
      </c>
      <c r="E31" s="254" t="str">
        <f>výsledky!E85</f>
        <v>Teofil</v>
      </c>
      <c r="F31" s="252" t="str">
        <f>výsledky!F85</f>
        <v>Mosty u Jabl.</v>
      </c>
      <c r="G31" s="305">
        <f>výsledky!G85</f>
        <v>4.5023148148148152E-4</v>
      </c>
      <c r="H31" s="166" t="str">
        <f>výsledky!H85</f>
        <v>Mariusz</v>
      </c>
      <c r="I31" s="172" t="str">
        <f>výsledky!I85</f>
        <v>Czader</v>
      </c>
      <c r="J31" s="171" t="str">
        <f>výsledky!J85</f>
        <v>Hrádek</v>
      </c>
      <c r="K31" s="304">
        <f>výsledky!K85</f>
        <v>5.4398148148148144E-4</v>
      </c>
      <c r="L31" s="166" t="str">
        <f>výsledky!L85</f>
        <v>Filip</v>
      </c>
      <c r="M31" s="172" t="str">
        <f>výsledky!M85</f>
        <v>Czudek</v>
      </c>
      <c r="N31" s="171" t="str">
        <f>výsledky!N85</f>
        <v>Hrádek</v>
      </c>
      <c r="O31" s="304">
        <f>výsledky!O85</f>
        <v>5.5555555555555556E-4</v>
      </c>
      <c r="P31" s="308"/>
      <c r="Q31" s="168"/>
    </row>
    <row r="32" spans="1:17" ht="15" customHeight="1">
      <c r="A32" s="474"/>
      <c r="B32" s="1152"/>
      <c r="C32" s="176">
        <v>2000</v>
      </c>
      <c r="D32" s="166" t="str">
        <f>výsledky!D105</f>
        <v>Mariusz</v>
      </c>
      <c r="E32" s="172" t="str">
        <f>výsledky!E105</f>
        <v>Czader</v>
      </c>
      <c r="F32" s="171" t="str">
        <f>výsledky!F105</f>
        <v>Třinec</v>
      </c>
      <c r="G32" s="304">
        <f>výsledky!G105</f>
        <v>2.4421296296296295E-4</v>
      </c>
      <c r="H32" s="166" t="str">
        <f>výsledky!H105</f>
        <v>Lukáš</v>
      </c>
      <c r="I32" s="172" t="str">
        <f>výsledky!I105</f>
        <v>Teofil</v>
      </c>
      <c r="J32" s="171" t="str">
        <f>výsledky!J105</f>
        <v>Bystřice</v>
      </c>
      <c r="K32" s="304">
        <f>výsledky!K105</f>
        <v>2.6851851851851852E-4</v>
      </c>
      <c r="L32" s="166" t="str">
        <f>výsledky!L105</f>
        <v>Filip</v>
      </c>
      <c r="M32" s="172" t="str">
        <f>výsledky!M105</f>
        <v>Nytra</v>
      </c>
      <c r="N32" s="171" t="str">
        <f>výsledky!N105</f>
        <v>Hrádek</v>
      </c>
      <c r="O32" s="304">
        <f>výsledky!O105</f>
        <v>2.7662037037037038E-4</v>
      </c>
      <c r="P32" s="308"/>
      <c r="Q32" s="168"/>
    </row>
    <row r="33" spans="1:17" ht="15" customHeight="1">
      <c r="A33" s="474"/>
      <c r="B33" s="1152"/>
      <c r="C33" s="176">
        <v>2001</v>
      </c>
      <c r="D33" s="461" t="str">
        <f>výsledky!D127</f>
        <v xml:space="preserve">Andrzej             </v>
      </c>
      <c r="E33" s="462" t="str">
        <f>výsledky!E127</f>
        <v xml:space="preserve">Žabka               </v>
      </c>
      <c r="F33" s="463" t="str">
        <f>výsledky!F127</f>
        <v>Hrádek</v>
      </c>
      <c r="G33" s="467">
        <f>výsledky!G127</f>
        <v>27.9</v>
      </c>
      <c r="H33" s="166" t="str">
        <f>výsledky!H127</f>
        <v xml:space="preserve">Filip               </v>
      </c>
      <c r="I33" s="172" t="str">
        <f>výsledky!I127</f>
        <v xml:space="preserve">Nytra               </v>
      </c>
      <c r="J33" s="171" t="str">
        <f>výsledky!J127</f>
        <v>Hrádek</v>
      </c>
      <c r="K33" s="316">
        <f>výsledky!K127</f>
        <v>29.1</v>
      </c>
      <c r="L33" s="166" t="str">
        <f>výsledky!L127</f>
        <v xml:space="preserve">Marek               </v>
      </c>
      <c r="M33" s="172" t="str">
        <f>výsledky!M127</f>
        <v xml:space="preserve">Konderla            </v>
      </c>
      <c r="N33" s="171" t="str">
        <f>výsledky!N127</f>
        <v>Hrádek</v>
      </c>
      <c r="O33" s="316">
        <f>výsledky!O127</f>
        <v>32.799999999999997</v>
      </c>
      <c r="P33" s="317">
        <v>27.9</v>
      </c>
      <c r="Q33" s="168">
        <v>2001</v>
      </c>
    </row>
    <row r="34" spans="1:17" ht="15" customHeight="1">
      <c r="A34" s="474"/>
      <c r="B34" s="1152"/>
      <c r="C34" s="176">
        <v>2002</v>
      </c>
      <c r="D34" s="166" t="str">
        <f>výsledky!D149</f>
        <v>Martin</v>
      </c>
      <c r="E34" s="172" t="str">
        <f>výsledky!E149</f>
        <v>Kiszka</v>
      </c>
      <c r="F34" s="171" t="str">
        <f>výsledky!F149</f>
        <v>Písečná</v>
      </c>
      <c r="G34" s="304" t="str">
        <f>výsledky!G149</f>
        <v>00:36,1</v>
      </c>
      <c r="H34" s="166" t="str">
        <f>výsledky!H149</f>
        <v>Marian</v>
      </c>
      <c r="I34" s="172" t="str">
        <f>výsledky!I149</f>
        <v>Ryba</v>
      </c>
      <c r="J34" s="171" t="str">
        <f>výsledky!J149</f>
        <v>Vendryně</v>
      </c>
      <c r="K34" s="304" t="str">
        <f>výsledky!K149</f>
        <v>00:36,4</v>
      </c>
      <c r="L34" s="166" t="str">
        <f>výsledky!L149</f>
        <v>Michal</v>
      </c>
      <c r="M34" s="172" t="str">
        <f>výsledky!M149</f>
        <v>Borski</v>
      </c>
      <c r="N34" s="171" t="str">
        <f>výsledky!N149</f>
        <v>Hrádek</v>
      </c>
      <c r="O34" s="304" t="str">
        <f>výsledky!O149</f>
        <v>00:40,3</v>
      </c>
      <c r="P34" s="308"/>
      <c r="Q34" s="168"/>
    </row>
    <row r="35" spans="1:17" ht="15" customHeight="1">
      <c r="A35" s="474"/>
      <c r="B35" s="1152"/>
      <c r="C35" s="176">
        <v>2003</v>
      </c>
      <c r="D35" s="166" t="str">
        <f>výsledky!D193</f>
        <v>Adam</v>
      </c>
      <c r="E35" s="172" t="str">
        <f>výsledky!E193</f>
        <v>Flok</v>
      </c>
      <c r="F35" s="171" t="str">
        <f>výsledky!F193</f>
        <v>Frýdek - Místek</v>
      </c>
      <c r="G35" s="304" t="str">
        <f>výsledky!G193</f>
        <v>00:28,4</v>
      </c>
      <c r="H35" s="166" t="str">
        <f>výsledky!H193</f>
        <v>Jan</v>
      </c>
      <c r="I35" s="172" t="str">
        <f>výsledky!I193</f>
        <v>Bubík</v>
      </c>
      <c r="J35" s="171" t="str">
        <f>výsledky!J193</f>
        <v>Frýdek - Místek</v>
      </c>
      <c r="K35" s="304" t="str">
        <f>výsledky!K193</f>
        <v>00:32,7</v>
      </c>
      <c r="L35" s="166" t="str">
        <f>výsledky!L193</f>
        <v>Dominik</v>
      </c>
      <c r="M35" s="172" t="str">
        <f>výsledky!M193</f>
        <v>Martynek</v>
      </c>
      <c r="N35" s="171" t="str">
        <f>výsledky!N193</f>
        <v>Hrádek</v>
      </c>
      <c r="O35" s="304" t="str">
        <f>výsledky!O193</f>
        <v>00:33,1</v>
      </c>
      <c r="P35" s="308"/>
      <c r="Q35" s="168"/>
    </row>
    <row r="36" spans="1:17" ht="15" customHeight="1">
      <c r="A36" s="474"/>
      <c r="B36" s="1152"/>
      <c r="C36" s="176">
        <v>2004</v>
      </c>
      <c r="D36" s="166" t="str">
        <f>výsledky!D215</f>
        <v>Ondřej</v>
      </c>
      <c r="E36" s="172" t="str">
        <f>výsledky!E215</f>
        <v>Podešva</v>
      </c>
      <c r="F36" s="171" t="str">
        <f>výsledky!F215</f>
        <v>Mosty u Jabl.</v>
      </c>
      <c r="G36" s="304" t="str">
        <f>výsledky!G215</f>
        <v>00:31,0</v>
      </c>
      <c r="H36" s="166" t="str">
        <f>výsledky!H215</f>
        <v>Rostislav</v>
      </c>
      <c r="I36" s="172" t="str">
        <f>výsledky!I215</f>
        <v>Kisza</v>
      </c>
      <c r="J36" s="171" t="str">
        <f>výsledky!J215</f>
        <v>Guty</v>
      </c>
      <c r="K36" s="304" t="str">
        <f>výsledky!K215</f>
        <v>00:31,1</v>
      </c>
      <c r="L36" s="166" t="str">
        <f>výsledky!L215</f>
        <v>Ondřej</v>
      </c>
      <c r="M36" s="172" t="str">
        <f>výsledky!M215</f>
        <v>Husar</v>
      </c>
      <c r="N36" s="171" t="str">
        <f>výsledky!N215</f>
        <v>Hrádek</v>
      </c>
      <c r="O36" s="304" t="str">
        <f>výsledky!O215</f>
        <v>00:32,0</v>
      </c>
      <c r="P36" s="308"/>
      <c r="Q36" s="168"/>
    </row>
    <row r="37" spans="1:17" ht="15" customHeight="1">
      <c r="A37" s="474"/>
      <c r="B37" s="1152"/>
      <c r="C37" s="176">
        <v>2005</v>
      </c>
      <c r="D37" s="437" t="str">
        <f>výsledky!D241</f>
        <v>Rostislav</v>
      </c>
      <c r="E37" s="443" t="str">
        <f>výsledky!E241</f>
        <v>Kisza</v>
      </c>
      <c r="F37" s="444" t="str">
        <f>výsledky!F241</f>
        <v>Guty</v>
      </c>
      <c r="G37" s="446" t="str">
        <f>výsledky!G241</f>
        <v>00:27,9</v>
      </c>
      <c r="H37" s="166" t="str">
        <f>výsledky!H241</f>
        <v>Ondřej</v>
      </c>
      <c r="I37" s="172" t="str">
        <f>výsledky!I241</f>
        <v>Chlopčík</v>
      </c>
      <c r="J37" s="171" t="str">
        <f>výsledky!J241</f>
        <v>Frýdek-Místek</v>
      </c>
      <c r="K37" s="304" t="str">
        <f>výsledky!K241</f>
        <v>00:32,2</v>
      </c>
      <c r="L37" s="166" t="str">
        <f>výsledky!L241</f>
        <v>Marek</v>
      </c>
      <c r="M37" s="172" t="str">
        <f>výsledky!M241</f>
        <v>Bocek</v>
      </c>
      <c r="N37" s="171" t="str">
        <f>výsledky!N241</f>
        <v>Dolní Lomná</v>
      </c>
      <c r="O37" s="304" t="str">
        <f>výsledky!O241</f>
        <v>00:32,7</v>
      </c>
      <c r="P37" s="317"/>
      <c r="Q37" s="168"/>
    </row>
    <row r="38" spans="1:17" ht="15" customHeight="1">
      <c r="A38" s="474"/>
      <c r="B38" s="1152"/>
      <c r="C38" s="176">
        <v>2006</v>
      </c>
      <c r="D38" s="166" t="str">
        <f>výsledky!D267</f>
        <v>Vojtěch</v>
      </c>
      <c r="E38" s="172" t="str">
        <f>výsledky!E267</f>
        <v>Wróbel</v>
      </c>
      <c r="F38" s="171" t="str">
        <f>výsledky!F267</f>
        <v>Hrádek</v>
      </c>
      <c r="G38" s="304">
        <f>výsledky!G267</f>
        <v>0</v>
      </c>
      <c r="H38" s="166" t="str">
        <f>výsledky!H267</f>
        <v>Filip</v>
      </c>
      <c r="I38" s="172" t="str">
        <f>výsledky!I267</f>
        <v>Szotkowski</v>
      </c>
      <c r="J38" s="171" t="str">
        <f>výsledky!J267</f>
        <v>Třinec</v>
      </c>
      <c r="K38" s="304">
        <f>výsledky!K267</f>
        <v>0</v>
      </c>
      <c r="L38" s="166" t="str">
        <f>výsledky!L267</f>
        <v>Tomáš</v>
      </c>
      <c r="M38" s="172" t="str">
        <f>výsledky!M267</f>
        <v>Martynek</v>
      </c>
      <c r="N38" s="171" t="str">
        <f>výsledky!N267</f>
        <v>Hrádek</v>
      </c>
      <c r="O38" s="304">
        <f>výsledky!O267</f>
        <v>0</v>
      </c>
      <c r="P38" s="308"/>
      <c r="Q38" s="168"/>
    </row>
    <row r="39" spans="1:17" ht="15" customHeight="1">
      <c r="A39" s="474"/>
      <c r="B39" s="1152"/>
      <c r="C39" s="176">
        <v>2007</v>
      </c>
      <c r="D39" s="166" t="str">
        <f>výsledky!D293</f>
        <v>Ondřej</v>
      </c>
      <c r="E39" s="172" t="str">
        <f>výsledky!E293</f>
        <v>Kisza</v>
      </c>
      <c r="F39" s="171" t="str">
        <f>výsledky!F293</f>
        <v>Guty</v>
      </c>
      <c r="G39" s="304" t="str">
        <f>výsledky!G293</f>
        <v>00:28,9</v>
      </c>
      <c r="H39" s="166" t="str">
        <f>výsledky!H293</f>
        <v>Tomáš</v>
      </c>
      <c r="I39" s="172" t="str">
        <f>výsledky!I293</f>
        <v>Martynek</v>
      </c>
      <c r="J39" s="171" t="str">
        <f>výsledky!J293</f>
        <v>Hrádek</v>
      </c>
      <c r="K39" s="304" t="str">
        <f>výsledky!K293</f>
        <v>00:29,8</v>
      </c>
      <c r="L39" s="166" t="str">
        <f>výsledky!L293</f>
        <v>Jan</v>
      </c>
      <c r="M39" s="172" t="str">
        <f>výsledky!M293</f>
        <v>Pilch</v>
      </c>
      <c r="N39" s="171" t="str">
        <f>výsledky!N293</f>
        <v>Třinec</v>
      </c>
      <c r="O39" s="304" t="str">
        <f>výsledky!O293</f>
        <v>00:31,1</v>
      </c>
      <c r="P39" s="308"/>
      <c r="Q39" s="168"/>
    </row>
    <row r="40" spans="1:17" ht="15" customHeight="1" thickBot="1">
      <c r="A40" s="476"/>
      <c r="B40" s="1152"/>
      <c r="C40" s="176">
        <v>2008</v>
      </c>
      <c r="D40" s="166" t="str">
        <f>výsledky!D321</f>
        <v>Tobiáš</v>
      </c>
      <c r="E40" s="172" t="str">
        <f>výsledky!E321</f>
        <v>Branc</v>
      </c>
      <c r="F40" s="171" t="str">
        <f>výsledky!F321</f>
        <v>Hrádek</v>
      </c>
      <c r="G40" s="304" t="str">
        <f>výsledky!G321</f>
        <v>00:28,0</v>
      </c>
      <c r="H40" s="166" t="str">
        <f>výsledky!H321</f>
        <v>Michal</v>
      </c>
      <c r="I40" s="172" t="str">
        <f>výsledky!I321</f>
        <v>Safak</v>
      </c>
      <c r="J40" s="171" t="str">
        <f>výsledky!J321</f>
        <v>Hrádek</v>
      </c>
      <c r="K40" s="304" t="str">
        <f>výsledky!K321</f>
        <v>00:28,8</v>
      </c>
      <c r="L40" s="166" t="str">
        <f>výsledky!L321</f>
        <v>Přemysl</v>
      </c>
      <c r="M40" s="172" t="str">
        <f>výsledky!M321</f>
        <v>Kopecký</v>
      </c>
      <c r="N40" s="171" t="str">
        <f>výsledky!N321</f>
        <v>Hrádek</v>
      </c>
      <c r="O40" s="304" t="str">
        <f>výsledky!O321</f>
        <v>00:31,2</v>
      </c>
      <c r="P40" s="308"/>
      <c r="Q40" s="168"/>
    </row>
    <row r="41" spans="1:17" ht="15" customHeight="1">
      <c r="A41" s="106"/>
      <c r="B41" s="1152"/>
      <c r="C41" s="176">
        <v>2009</v>
      </c>
      <c r="D41" s="166" t="str">
        <f>výsledky!D349</f>
        <v>Damian</v>
      </c>
      <c r="E41" s="172" t="str">
        <f>výsledky!E349</f>
        <v>Žabka</v>
      </c>
      <c r="F41" s="171" t="str">
        <f>výsledky!F349</f>
        <v>Hrádek</v>
      </c>
      <c r="G41" s="304" t="str">
        <f>výsledky!G349</f>
        <v>00:28,0</v>
      </c>
      <c r="H41" s="166" t="str">
        <f>výsledky!H349</f>
        <v>Michal</v>
      </c>
      <c r="I41" s="172" t="str">
        <f>výsledky!I349</f>
        <v>Josiek</v>
      </c>
      <c r="J41" s="171" t="str">
        <f>výsledky!J349</f>
        <v>Hrádek</v>
      </c>
      <c r="K41" s="304" t="str">
        <f>výsledky!K349</f>
        <v>00:31,0</v>
      </c>
      <c r="L41" s="166" t="str">
        <f>výsledky!L349</f>
        <v>Vojtěch</v>
      </c>
      <c r="M41" s="172" t="str">
        <f>výsledky!M349</f>
        <v>Husar</v>
      </c>
      <c r="N41" s="171" t="str">
        <f>výsledky!N349</f>
        <v>Hrádek</v>
      </c>
      <c r="O41" s="304" t="str">
        <f>výsledky!O349</f>
        <v>00:31,8</v>
      </c>
      <c r="P41" s="308"/>
      <c r="Q41" s="168"/>
    </row>
    <row r="42" spans="1:17" ht="15" customHeight="1">
      <c r="A42" s="106"/>
      <c r="B42" s="1152"/>
      <c r="C42" s="176">
        <v>2010</v>
      </c>
      <c r="D42" s="166" t="str">
        <f>výsledky!D377</f>
        <v>Marek</v>
      </c>
      <c r="E42" s="172" t="str">
        <f>výsledky!E377</f>
        <v>Benek</v>
      </c>
      <c r="F42" s="171" t="str">
        <f>výsledky!F377</f>
        <v>Hrádek</v>
      </c>
      <c r="G42" s="304" t="str">
        <f>výsledky!G377</f>
        <v>00:33,4</v>
      </c>
      <c r="H42" s="166" t="str">
        <f>výsledky!H377</f>
        <v>Sebastian</v>
      </c>
      <c r="I42" s="172" t="str">
        <f>výsledky!I377</f>
        <v>Žabka</v>
      </c>
      <c r="J42" s="171" t="str">
        <f>výsledky!J377</f>
        <v>Hrádek</v>
      </c>
      <c r="K42" s="304" t="str">
        <f>výsledky!K377</f>
        <v>00:37,4</v>
      </c>
      <c r="L42" s="166" t="str">
        <f>výsledky!L377</f>
        <v>Daniel</v>
      </c>
      <c r="M42" s="172" t="str">
        <f>výsledky!M377</f>
        <v>Kaleta</v>
      </c>
      <c r="N42" s="171" t="str">
        <f>výsledky!N377</f>
        <v>Hrádek</v>
      </c>
      <c r="O42" s="304" t="str">
        <f>výsledky!O377</f>
        <v>00:39,0</v>
      </c>
      <c r="P42" s="308"/>
      <c r="Q42" s="168"/>
    </row>
    <row r="43" spans="1:17" ht="15" customHeight="1">
      <c r="A43" s="106"/>
      <c r="B43" s="1152"/>
      <c r="C43" s="547">
        <v>2011</v>
      </c>
      <c r="D43" s="548" t="str">
        <f>výsledky!D405</f>
        <v>Sebastian</v>
      </c>
      <c r="E43" s="549" t="str">
        <f>výsledky!E405</f>
        <v>Žabka</v>
      </c>
      <c r="F43" s="543" t="str">
        <f>výsledky!F405</f>
        <v>Hrádek</v>
      </c>
      <c r="G43" s="544" t="str">
        <f>výsledky!G405</f>
        <v>00:28,0</v>
      </c>
      <c r="H43" s="548" t="str">
        <f>výsledky!H405</f>
        <v>Vojtěch</v>
      </c>
      <c r="I43" s="549" t="str">
        <f>výsledky!I405</f>
        <v>Lasovský</v>
      </c>
      <c r="J43" s="543" t="str">
        <f>výsledky!J405</f>
        <v>Kopřivnice</v>
      </c>
      <c r="K43" s="544" t="str">
        <f>výsledky!K405</f>
        <v>00:30,0</v>
      </c>
      <c r="L43" s="548" t="str">
        <f>výsledky!L405</f>
        <v>Martin</v>
      </c>
      <c r="M43" s="549" t="str">
        <f>výsledky!M405</f>
        <v>Vlk</v>
      </c>
      <c r="N43" s="543" t="str">
        <f>výsledky!N405</f>
        <v>Frýdek-Místek</v>
      </c>
      <c r="O43" s="544" t="str">
        <f>výsledky!O405</f>
        <v>00:31,0</v>
      </c>
      <c r="P43" s="550"/>
      <c r="Q43" s="212"/>
    </row>
    <row r="44" spans="1:17" ht="15" customHeight="1">
      <c r="A44" s="106"/>
      <c r="B44" s="1152"/>
      <c r="C44" s="397">
        <v>2012</v>
      </c>
      <c r="D44" s="158" t="str">
        <f>výsledky!D433</f>
        <v>Daniel</v>
      </c>
      <c r="E44" s="545" t="str">
        <f>výsledky!E433</f>
        <v>Kaleta</v>
      </c>
      <c r="F44" s="533" t="str">
        <f>výsledky!F433</f>
        <v>Hrádek</v>
      </c>
      <c r="G44" s="289" t="str">
        <f>výsledky!G433</f>
        <v>00:28,0</v>
      </c>
      <c r="H44" s="158" t="str">
        <f>výsledky!H433</f>
        <v>Adam</v>
      </c>
      <c r="I44" s="545" t="str">
        <f>výsledky!I433</f>
        <v>Solowski</v>
      </c>
      <c r="J44" s="533" t="str">
        <f>výsledky!J433</f>
        <v>Bystřice</v>
      </c>
      <c r="K44" s="289" t="str">
        <f>výsledky!K433</f>
        <v>00:30,0</v>
      </c>
      <c r="L44" s="158" t="str">
        <f>výsledky!L433</f>
        <v>Petr</v>
      </c>
      <c r="M44" s="545" t="str">
        <f>výsledky!M433</f>
        <v>Cymorek</v>
      </c>
      <c r="N44" s="533" t="str">
        <f>výsledky!N433</f>
        <v>Hrádek</v>
      </c>
      <c r="O44" s="289" t="str">
        <f>výsledky!O433</f>
        <v>00:36,0</v>
      </c>
      <c r="P44" s="546"/>
      <c r="Q44" s="535"/>
    </row>
    <row r="45" spans="1:17" ht="15" customHeight="1">
      <c r="A45" s="106"/>
      <c r="B45" s="1152"/>
      <c r="C45" s="397">
        <v>2013</v>
      </c>
      <c r="D45" s="158" t="str">
        <f>výsledky!D461</f>
        <v>Jakub</v>
      </c>
      <c r="E45" s="545" t="str">
        <f>výsledky!E461</f>
        <v>Pilch</v>
      </c>
      <c r="F45" s="533" t="str">
        <f>výsledky!F461</f>
        <v>Hrádek</v>
      </c>
      <c r="G45" s="289" t="str">
        <f>výsledky!G461</f>
        <v>00:28,0</v>
      </c>
      <c r="H45" s="158" t="str">
        <f>výsledky!H461</f>
        <v>Petr</v>
      </c>
      <c r="I45" s="545" t="str">
        <f>výsledky!I461</f>
        <v>Cymorek</v>
      </c>
      <c r="J45" s="533" t="str">
        <f>výsledky!J461</f>
        <v>Hrádek</v>
      </c>
      <c r="K45" s="289" t="str">
        <f>výsledky!K461</f>
        <v>00:30,0</v>
      </c>
      <c r="L45" s="158" t="str">
        <f>výsledky!L461</f>
        <v>Lukáš</v>
      </c>
      <c r="M45" s="545" t="str">
        <f>výsledky!M461</f>
        <v>Rek</v>
      </c>
      <c r="N45" s="533" t="str">
        <f>výsledky!N461</f>
        <v>Praha</v>
      </c>
      <c r="O45" s="289" t="str">
        <f>výsledky!O461</f>
        <v>00:32,0</v>
      </c>
      <c r="P45" s="546"/>
      <c r="Q45" s="535"/>
    </row>
    <row r="46" spans="1:17" ht="15" customHeight="1">
      <c r="A46" s="106"/>
      <c r="B46" s="1152"/>
      <c r="C46" s="397">
        <v>2014</v>
      </c>
      <c r="D46" s="854" t="str">
        <f>výsledky!D489</f>
        <v>Jakub</v>
      </c>
      <c r="E46" s="855" t="str">
        <f>výsledky!E489</f>
        <v>Pilch</v>
      </c>
      <c r="F46" s="856" t="str">
        <f>výsledky!F489</f>
        <v>Třinec</v>
      </c>
      <c r="G46" s="857" t="str">
        <f>výsledky!G489</f>
        <v>00:26,0</v>
      </c>
      <c r="H46" s="158" t="str">
        <f>výsledky!H489</f>
        <v>Vítězslav</v>
      </c>
      <c r="I46" s="545" t="str">
        <f>výsledky!I489</f>
        <v>Wróbel</v>
      </c>
      <c r="J46" s="533" t="str">
        <f>výsledky!J489</f>
        <v>Hrádek</v>
      </c>
      <c r="K46" s="289" t="str">
        <f>výsledky!K489</f>
        <v>00:33,0</v>
      </c>
      <c r="L46" s="158" t="str">
        <f>výsledky!L489</f>
        <v>Ondřej</v>
      </c>
      <c r="M46" s="545" t="str">
        <f>výsledky!M489</f>
        <v>Holubčík</v>
      </c>
      <c r="N46" s="533" t="str">
        <f>výsledky!N489</f>
        <v>Frýdek-Místek</v>
      </c>
      <c r="O46" s="289" t="str">
        <f>výsledky!O489</f>
        <v>00:33,9</v>
      </c>
      <c r="P46" s="317">
        <v>26</v>
      </c>
      <c r="Q46" s="168">
        <v>2014</v>
      </c>
    </row>
    <row r="47" spans="1:17" ht="15" customHeight="1" thickBot="1">
      <c r="A47" s="106"/>
      <c r="B47" s="1153"/>
      <c r="C47" s="177">
        <v>2015</v>
      </c>
      <c r="D47" s="161"/>
      <c r="E47" s="162"/>
      <c r="F47" s="150"/>
      <c r="G47" s="292"/>
      <c r="H47" s="161"/>
      <c r="I47" s="162"/>
      <c r="J47" s="150"/>
      <c r="K47" s="292"/>
      <c r="L47" s="161"/>
      <c r="M47" s="162"/>
      <c r="N47" s="150"/>
      <c r="O47" s="292"/>
      <c r="P47" s="481"/>
      <c r="Q47" s="142"/>
    </row>
  </sheetData>
  <mergeCells count="14">
    <mergeCell ref="B3:B23"/>
    <mergeCell ref="B27:B47"/>
    <mergeCell ref="B25:C26"/>
    <mergeCell ref="B1:C2"/>
    <mergeCell ref="P25:Q25"/>
    <mergeCell ref="D25:O25"/>
    <mergeCell ref="D26:G26"/>
    <mergeCell ref="H26:K26"/>
    <mergeCell ref="L26:O26"/>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Zeros="0" topLeftCell="B1" workbookViewId="0">
      <selection activeCell="F17" sqref="F1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71"/>
      <c r="B1" s="1154" t="s">
        <v>4053</v>
      </c>
      <c r="C1" s="1155"/>
      <c r="D1" s="1132" t="s">
        <v>1445</v>
      </c>
      <c r="E1" s="1133"/>
      <c r="F1" s="1133"/>
      <c r="G1" s="1133"/>
      <c r="H1" s="1133"/>
      <c r="I1" s="1133"/>
      <c r="J1" s="1133"/>
      <c r="K1" s="1133"/>
      <c r="L1" s="1133"/>
      <c r="M1" s="1133"/>
      <c r="N1" s="1133"/>
      <c r="O1" s="1160"/>
      <c r="P1" s="1158" t="s">
        <v>1444</v>
      </c>
      <c r="Q1" s="1159"/>
    </row>
    <row r="2" spans="1:17" ht="15" thickBot="1">
      <c r="A2" s="474"/>
      <c r="B2" s="1156"/>
      <c r="C2" s="1157"/>
      <c r="D2" s="1135" t="s">
        <v>1446</v>
      </c>
      <c r="E2" s="1136"/>
      <c r="F2" s="1136"/>
      <c r="G2" s="1162"/>
      <c r="H2" s="1137" t="s">
        <v>1447</v>
      </c>
      <c r="I2" s="1137"/>
      <c r="J2" s="1137"/>
      <c r="K2" s="1137"/>
      <c r="L2" s="1163" t="s">
        <v>1448</v>
      </c>
      <c r="M2" s="1138"/>
      <c r="N2" s="1138"/>
      <c r="O2" s="1161"/>
      <c r="P2" s="179" t="s">
        <v>1443</v>
      </c>
      <c r="Q2" s="178" t="s">
        <v>1451</v>
      </c>
    </row>
    <row r="3" spans="1:17" ht="15" hidden="1" customHeight="1">
      <c r="A3" s="474"/>
      <c r="B3" s="1167" t="s">
        <v>780</v>
      </c>
      <c r="C3" s="408">
        <v>1995</v>
      </c>
      <c r="D3" s="155">
        <f>výsledky!D4</f>
        <v>0</v>
      </c>
      <c r="E3" s="154">
        <f>výsledky!E4</f>
        <v>0</v>
      </c>
      <c r="F3" s="132">
        <f>výsledky!F4</f>
        <v>0</v>
      </c>
      <c r="G3" s="288">
        <f>výsledky!G4</f>
        <v>0</v>
      </c>
      <c r="H3" s="155">
        <f>výsledky!H4</f>
        <v>0</v>
      </c>
      <c r="I3" s="154">
        <f>výsledky!I4</f>
        <v>0</v>
      </c>
      <c r="J3" s="132">
        <f>výsledky!J4</f>
        <v>0</v>
      </c>
      <c r="K3" s="288">
        <f>výsledky!K4</f>
        <v>0</v>
      </c>
      <c r="L3" s="155">
        <f>výsledky!L4</f>
        <v>0</v>
      </c>
      <c r="M3" s="154">
        <f>výsledky!M4</f>
        <v>0</v>
      </c>
      <c r="N3" s="132">
        <f>výsledky!N4</f>
        <v>0</v>
      </c>
      <c r="O3" s="288">
        <f>výsledky!O4</f>
        <v>0</v>
      </c>
      <c r="P3" s="216"/>
      <c r="Q3" s="135"/>
    </row>
    <row r="4" spans="1:17" ht="15" hidden="1" customHeight="1">
      <c r="A4" s="474"/>
      <c r="B4" s="1168"/>
      <c r="C4" s="409">
        <v>1996</v>
      </c>
      <c r="D4" s="169">
        <f>výsledky!D24</f>
        <v>0</v>
      </c>
      <c r="E4" s="180">
        <f>výsledky!E24</f>
        <v>0</v>
      </c>
      <c r="F4" s="164">
        <f>výsledky!F24</f>
        <v>0</v>
      </c>
      <c r="G4" s="304">
        <f>výsledky!G24</f>
        <v>0</v>
      </c>
      <c r="H4" s="169">
        <f>výsledky!H24</f>
        <v>0</v>
      </c>
      <c r="I4" s="180">
        <f>výsledky!I24</f>
        <v>0</v>
      </c>
      <c r="J4" s="164">
        <f>výsledky!J24</f>
        <v>0</v>
      </c>
      <c r="K4" s="304">
        <f>výsledky!K24</f>
        <v>0</v>
      </c>
      <c r="L4" s="169">
        <f>výsledky!L24</f>
        <v>0</v>
      </c>
      <c r="M4" s="180">
        <f>výsledky!M24</f>
        <v>0</v>
      </c>
      <c r="N4" s="164">
        <f>výsledky!N24</f>
        <v>0</v>
      </c>
      <c r="O4" s="304">
        <f>výsledky!O24</f>
        <v>0</v>
      </c>
      <c r="P4" s="406"/>
      <c r="Q4" s="168"/>
    </row>
    <row r="5" spans="1:17" ht="15" hidden="1" customHeight="1">
      <c r="A5" s="474"/>
      <c r="B5" s="1168"/>
      <c r="C5" s="409">
        <v>1997</v>
      </c>
      <c r="D5" s="169">
        <f>výsledky!D44</f>
        <v>0</v>
      </c>
      <c r="E5" s="170">
        <f>výsledky!E44</f>
        <v>0</v>
      </c>
      <c r="F5" s="171">
        <f>výsledky!F44</f>
        <v>0</v>
      </c>
      <c r="G5" s="304">
        <f>výsledky!G44</f>
        <v>0</v>
      </c>
      <c r="H5" s="169">
        <f>výsledky!H44</f>
        <v>0</v>
      </c>
      <c r="I5" s="170">
        <f>výsledky!I44</f>
        <v>0</v>
      </c>
      <c r="J5" s="171">
        <f>výsledky!J44</f>
        <v>0</v>
      </c>
      <c r="K5" s="304">
        <f>výsledky!K44</f>
        <v>0</v>
      </c>
      <c r="L5" s="169">
        <f>výsledky!L44</f>
        <v>0</v>
      </c>
      <c r="M5" s="170">
        <f>výsledky!M44</f>
        <v>0</v>
      </c>
      <c r="N5" s="171">
        <f>výsledky!N44</f>
        <v>0</v>
      </c>
      <c r="O5" s="304">
        <f>výsledky!O44</f>
        <v>0</v>
      </c>
      <c r="P5" s="406"/>
      <c r="Q5" s="168"/>
    </row>
    <row r="6" spans="1:17" ht="15" customHeight="1" thickBot="1">
      <c r="A6" s="476"/>
      <c r="B6" s="1169"/>
      <c r="C6" s="410">
        <v>2014</v>
      </c>
      <c r="D6" s="485" t="str">
        <f>výsledky!D490</f>
        <v>Kateřina</v>
      </c>
      <c r="E6" s="490" t="str">
        <f>výsledky!E490</f>
        <v>Pilchová</v>
      </c>
      <c r="F6" s="487" t="str">
        <f>výsledky!F490</f>
        <v>Jablunkov</v>
      </c>
      <c r="G6" s="488" t="str">
        <f>výsledky!G490</f>
        <v>01:22,0</v>
      </c>
      <c r="H6" s="173" t="str">
        <f>výsledky!H490</f>
        <v>Barbora</v>
      </c>
      <c r="I6" s="174" t="str">
        <f>výsledky!I490</f>
        <v>Ningerová</v>
      </c>
      <c r="J6" s="150" t="str">
        <f>výsledky!J490</f>
        <v>Frýdek-Místek</v>
      </c>
      <c r="K6" s="292" t="str">
        <f>výsledky!K490</f>
        <v>01:23,0</v>
      </c>
      <c r="L6" s="173" t="str">
        <f>výsledky!L490</f>
        <v>Hana</v>
      </c>
      <c r="M6" s="174" t="str">
        <f>výsledky!M490</f>
        <v>Ningerová</v>
      </c>
      <c r="N6" s="150" t="str">
        <f>výsledky!N490</f>
        <v>Frýdek-Místek</v>
      </c>
      <c r="O6" s="292" t="str">
        <f>výsledky!O490</f>
        <v>01:24,0</v>
      </c>
      <c r="P6" s="480"/>
      <c r="Q6" s="142"/>
    </row>
    <row r="7" spans="1:17" ht="12.75" thickBot="1"/>
    <row r="8" spans="1:17" ht="15" customHeight="1">
      <c r="A8" s="471"/>
      <c r="B8" s="1154" t="s">
        <v>4053</v>
      </c>
      <c r="C8" s="1155"/>
      <c r="D8" s="1132" t="s">
        <v>1445</v>
      </c>
      <c r="E8" s="1133"/>
      <c r="F8" s="1133"/>
      <c r="G8" s="1133"/>
      <c r="H8" s="1133"/>
      <c r="I8" s="1133"/>
      <c r="J8" s="1133"/>
      <c r="K8" s="1133"/>
      <c r="L8" s="1133"/>
      <c r="M8" s="1133"/>
      <c r="N8" s="1133"/>
      <c r="O8" s="1160"/>
      <c r="P8" s="1158" t="s">
        <v>1444</v>
      </c>
      <c r="Q8" s="1159"/>
    </row>
    <row r="9" spans="1:17" ht="15" customHeight="1" thickBot="1">
      <c r="A9" s="474"/>
      <c r="B9" s="1156"/>
      <c r="C9" s="1157"/>
      <c r="D9" s="1135" t="s">
        <v>1446</v>
      </c>
      <c r="E9" s="1136"/>
      <c r="F9" s="1136"/>
      <c r="G9" s="1136"/>
      <c r="H9" s="1137" t="s">
        <v>1447</v>
      </c>
      <c r="I9" s="1137"/>
      <c r="J9" s="1137"/>
      <c r="K9" s="1137"/>
      <c r="L9" s="1138" t="s">
        <v>1448</v>
      </c>
      <c r="M9" s="1138"/>
      <c r="N9" s="1138"/>
      <c r="O9" s="1161"/>
      <c r="P9" s="179" t="s">
        <v>1443</v>
      </c>
      <c r="Q9" s="178" t="s">
        <v>1451</v>
      </c>
    </row>
    <row r="10" spans="1:17" ht="15" hidden="1" customHeight="1">
      <c r="A10" s="474"/>
      <c r="B10" s="1164" t="s">
        <v>4357</v>
      </c>
      <c r="C10" s="175">
        <v>1995</v>
      </c>
      <c r="D10" s="182">
        <f>výsledky!D5</f>
        <v>0</v>
      </c>
      <c r="E10" s="181">
        <f>výsledky!E5</f>
        <v>0</v>
      </c>
      <c r="F10" s="132">
        <f>výsledky!F5</f>
        <v>0</v>
      </c>
      <c r="G10" s="288">
        <f>výsledky!G5</f>
        <v>0</v>
      </c>
      <c r="H10" s="182">
        <f>výsledky!H5</f>
        <v>0</v>
      </c>
      <c r="I10" s="181">
        <f>výsledky!I5</f>
        <v>0</v>
      </c>
      <c r="J10" s="132">
        <f>výsledky!J5</f>
        <v>0</v>
      </c>
      <c r="K10" s="288">
        <f>výsledky!K5</f>
        <v>0</v>
      </c>
      <c r="L10" s="182">
        <f>výsledky!L5</f>
        <v>0</v>
      </c>
      <c r="M10" s="181">
        <f>výsledky!M5</f>
        <v>0</v>
      </c>
      <c r="N10" s="132">
        <f>výsledky!N5</f>
        <v>0</v>
      </c>
      <c r="O10" s="288">
        <f>výsledky!O5</f>
        <v>0</v>
      </c>
      <c r="P10" s="307"/>
      <c r="Q10" s="135"/>
    </row>
    <row r="11" spans="1:17" ht="15" hidden="1" customHeight="1">
      <c r="A11" s="474"/>
      <c r="B11" s="1165"/>
      <c r="C11" s="176">
        <v>1996</v>
      </c>
      <c r="D11" s="166">
        <f>výsledky!D25</f>
        <v>0</v>
      </c>
      <c r="E11" s="163">
        <f>výsledky!E25</f>
        <v>0</v>
      </c>
      <c r="F11" s="164">
        <f>výsledky!F25</f>
        <v>0</v>
      </c>
      <c r="G11" s="304">
        <f>výsledky!G25</f>
        <v>0</v>
      </c>
      <c r="H11" s="166">
        <f>výsledky!H25</f>
        <v>0</v>
      </c>
      <c r="I11" s="163">
        <f>výsledky!I25</f>
        <v>0</v>
      </c>
      <c r="J11" s="164">
        <f>výsledky!J25</f>
        <v>0</v>
      </c>
      <c r="K11" s="304">
        <f>výsledky!K25</f>
        <v>0</v>
      </c>
      <c r="L11" s="166">
        <f>výsledky!L25</f>
        <v>0</v>
      </c>
      <c r="M11" s="163">
        <f>výsledky!M25</f>
        <v>0</v>
      </c>
      <c r="N11" s="164">
        <f>výsledky!N25</f>
        <v>0</v>
      </c>
      <c r="O11" s="304">
        <f>výsledky!O25</f>
        <v>0</v>
      </c>
      <c r="P11" s="308"/>
      <c r="Q11" s="168"/>
    </row>
    <row r="12" spans="1:17" ht="15" hidden="1" customHeight="1">
      <c r="A12" s="474"/>
      <c r="B12" s="1165"/>
      <c r="C12" s="176">
        <v>1997</v>
      </c>
      <c r="D12" s="166">
        <f>výsledky!D45</f>
        <v>0</v>
      </c>
      <c r="E12" s="172">
        <f>výsledky!E45</f>
        <v>0</v>
      </c>
      <c r="F12" s="171">
        <f>výsledky!F45</f>
        <v>0</v>
      </c>
      <c r="G12" s="304">
        <f>výsledky!G45</f>
        <v>0</v>
      </c>
      <c r="H12" s="166">
        <f>výsledky!H45</f>
        <v>0</v>
      </c>
      <c r="I12" s="172">
        <f>výsledky!I45</f>
        <v>0</v>
      </c>
      <c r="J12" s="171">
        <f>výsledky!J45</f>
        <v>0</v>
      </c>
      <c r="K12" s="304">
        <f>výsledky!K45</f>
        <v>0</v>
      </c>
      <c r="L12" s="166">
        <f>výsledky!L45</f>
        <v>0</v>
      </c>
      <c r="M12" s="172">
        <f>výsledky!M45</f>
        <v>0</v>
      </c>
      <c r="N12" s="171">
        <f>výsledky!N45</f>
        <v>0</v>
      </c>
      <c r="O12" s="304">
        <f>výsledky!O45</f>
        <v>0</v>
      </c>
      <c r="P12" s="308"/>
      <c r="Q12" s="168"/>
    </row>
    <row r="13" spans="1:17" ht="15" customHeight="1" thickBot="1">
      <c r="A13" s="106"/>
      <c r="B13" s="1166"/>
      <c r="C13" s="177">
        <v>2014</v>
      </c>
      <c r="D13" s="161" t="str">
        <f>výsledky!D491</f>
        <v>Oliver</v>
      </c>
      <c r="E13" s="162" t="str">
        <f>výsledky!E491</f>
        <v>Pešat</v>
      </c>
      <c r="F13" s="150" t="str">
        <f>výsledky!F491</f>
        <v>Kopřivnice</v>
      </c>
      <c r="G13" s="292" t="str">
        <f>výsledky!G491</f>
        <v>01:29,0</v>
      </c>
      <c r="H13" s="161" t="str">
        <f>výsledky!H491</f>
        <v>Jakub</v>
      </c>
      <c r="I13" s="162" t="str">
        <f>výsledky!I491</f>
        <v>Holub</v>
      </c>
      <c r="J13" s="150" t="str">
        <f>výsledky!J491</f>
        <v>Kopřivnice</v>
      </c>
      <c r="K13" s="292" t="str">
        <f>výsledky!K491</f>
        <v>01:29,9</v>
      </c>
      <c r="L13" s="161" t="str">
        <f>výsledky!L491</f>
        <v>Viktor</v>
      </c>
      <c r="M13" s="162" t="str">
        <f>výsledky!M491</f>
        <v>Burawa</v>
      </c>
      <c r="N13" s="150" t="str">
        <f>výsledky!N491</f>
        <v>Český Těšín</v>
      </c>
      <c r="O13" s="292" t="str">
        <f>výsledky!O491</f>
        <v>01:31,0</v>
      </c>
      <c r="P13" s="481"/>
      <c r="Q13" s="142"/>
    </row>
  </sheetData>
  <mergeCells count="14">
    <mergeCell ref="B10:B13"/>
    <mergeCell ref="B3:B6"/>
    <mergeCell ref="B8:C9"/>
    <mergeCell ref="D8:O8"/>
    <mergeCell ref="P8:Q8"/>
    <mergeCell ref="D9:G9"/>
    <mergeCell ref="H9:K9"/>
    <mergeCell ref="L9:O9"/>
    <mergeCell ref="B1:C2"/>
    <mergeCell ref="D1:O1"/>
    <mergeCell ref="P1:Q1"/>
    <mergeCell ref="D2:G2"/>
    <mergeCell ref="H2:K2"/>
    <mergeCell ref="L2:O2"/>
  </mergeCells>
  <printOptions horizontalCentered="1" verticalCentered="1"/>
  <pageMargins left="0" right="0" top="0" bottom="0" header="0" footer="0"/>
  <pageSetup paperSize="9" orientation="landscape" horizontalDpi="360" verticalDpi="36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B1" workbookViewId="0">
      <selection activeCell="J44" sqref="J44"/>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71"/>
      <c r="B1" s="1154" t="s">
        <v>777</v>
      </c>
      <c r="C1" s="1155"/>
      <c r="D1" s="1132" t="s">
        <v>1445</v>
      </c>
      <c r="E1" s="1133"/>
      <c r="F1" s="1133"/>
      <c r="G1" s="1133"/>
      <c r="H1" s="1133"/>
      <c r="I1" s="1133"/>
      <c r="J1" s="1133"/>
      <c r="K1" s="1133"/>
      <c r="L1" s="1133"/>
      <c r="M1" s="1133"/>
      <c r="N1" s="1133"/>
      <c r="O1" s="1160"/>
      <c r="P1" s="1158" t="s">
        <v>1444</v>
      </c>
      <c r="Q1" s="1159"/>
    </row>
    <row r="2" spans="1:17" ht="14.25">
      <c r="A2" s="474"/>
      <c r="B2" s="1170"/>
      <c r="C2" s="1171"/>
      <c r="D2" s="1172" t="s">
        <v>1446</v>
      </c>
      <c r="E2" s="1173"/>
      <c r="F2" s="1173"/>
      <c r="G2" s="1173"/>
      <c r="H2" s="1174" t="s">
        <v>1447</v>
      </c>
      <c r="I2" s="1174"/>
      <c r="J2" s="1174"/>
      <c r="K2" s="1174"/>
      <c r="L2" s="1175" t="s">
        <v>1448</v>
      </c>
      <c r="M2" s="1175"/>
      <c r="N2" s="1175"/>
      <c r="O2" s="1176"/>
      <c r="P2" s="551" t="s">
        <v>1443</v>
      </c>
      <c r="Q2" s="552" t="s">
        <v>1451</v>
      </c>
    </row>
    <row r="3" spans="1:17" ht="15" customHeight="1">
      <c r="A3" s="474"/>
      <c r="B3" s="1177" t="s">
        <v>623</v>
      </c>
      <c r="C3" s="553">
        <v>1995</v>
      </c>
      <c r="D3" s="151" t="str">
        <f>výsledky!D6</f>
        <v>Kateřina</v>
      </c>
      <c r="E3" s="187" t="str">
        <f>výsledky!E6</f>
        <v>Dyrčíková</v>
      </c>
      <c r="F3" s="129" t="str">
        <f>výsledky!F6</f>
        <v>Hrádek</v>
      </c>
      <c r="G3" s="290">
        <f>výsledky!G6</f>
        <v>0</v>
      </c>
      <c r="H3" s="151" t="str">
        <f>výsledky!H6</f>
        <v>Eva</v>
      </c>
      <c r="I3" s="187" t="str">
        <f>výsledky!I6</f>
        <v>Hofierková</v>
      </c>
      <c r="J3" s="129" t="str">
        <f>výsledky!J6</f>
        <v>Hrádek</v>
      </c>
      <c r="K3" s="290">
        <f>výsledky!K6</f>
        <v>0</v>
      </c>
      <c r="L3" s="151" t="str">
        <f>výsledky!L6</f>
        <v>Daniela</v>
      </c>
      <c r="M3" s="187" t="str">
        <f>výsledky!M6</f>
        <v>Straková</v>
      </c>
      <c r="N3" s="129" t="str">
        <f>výsledky!N6</f>
        <v>Bystřice</v>
      </c>
      <c r="O3" s="290">
        <f>výsledky!O6</f>
        <v>0</v>
      </c>
      <c r="P3" s="554"/>
      <c r="Q3" s="137"/>
    </row>
    <row r="4" spans="1:17" ht="15" customHeight="1">
      <c r="A4" s="474"/>
      <c r="B4" s="1178"/>
      <c r="C4" s="176">
        <v>1996</v>
      </c>
      <c r="D4" s="169" t="str">
        <f>výsledky!D26</f>
        <v>Lenka</v>
      </c>
      <c r="E4" s="180" t="str">
        <f>výsledky!E26</f>
        <v>Konieczná</v>
      </c>
      <c r="F4" s="164" t="str">
        <f>výsledky!F26</f>
        <v>Hrádek</v>
      </c>
      <c r="G4" s="304">
        <f>výsledky!G26</f>
        <v>1.1689814814814816E-3</v>
      </c>
      <c r="H4" s="169" t="str">
        <f>výsledky!H26</f>
        <v>Jana</v>
      </c>
      <c r="I4" s="180" t="str">
        <f>výsledky!I26</f>
        <v>Kantorová</v>
      </c>
      <c r="J4" s="164" t="str">
        <f>výsledky!J26</f>
        <v>Hrádek</v>
      </c>
      <c r="K4" s="304">
        <f>výsledky!K26</f>
        <v>1.2152777777777778E-3</v>
      </c>
      <c r="L4" s="169"/>
      <c r="M4" s="180"/>
      <c r="N4" s="164"/>
      <c r="O4" s="304"/>
      <c r="P4" s="167"/>
      <c r="Q4" s="168"/>
    </row>
    <row r="5" spans="1:17" ht="15" customHeight="1">
      <c r="A5" s="474"/>
      <c r="B5" s="1178"/>
      <c r="C5" s="176">
        <v>1997</v>
      </c>
      <c r="D5" s="169" t="str">
        <f>výsledky!D46</f>
        <v>Iveta</v>
      </c>
      <c r="E5" s="170" t="str">
        <f>výsledky!E46</f>
        <v>Wojtasová</v>
      </c>
      <c r="F5" s="171" t="str">
        <f>výsledky!F46</f>
        <v>Bystřice</v>
      </c>
      <c r="G5" s="304">
        <f>výsledky!G46</f>
        <v>1.0324074074074074E-3</v>
      </c>
      <c r="H5" s="169" t="str">
        <f>výsledky!H46</f>
        <v>Monika</v>
      </c>
      <c r="I5" s="170" t="str">
        <f>výsledky!I46</f>
        <v>Teofilová</v>
      </c>
      <c r="J5" s="171" t="str">
        <f>výsledky!J46</f>
        <v>Mosty u Jabl.</v>
      </c>
      <c r="K5" s="304">
        <f>výsledky!K46</f>
        <v>1.0590277777777777E-3</v>
      </c>
      <c r="L5" s="169" t="str">
        <f>výsledky!L46</f>
        <v>Klára</v>
      </c>
      <c r="M5" s="170" t="str">
        <f>výsledky!M46</f>
        <v>Dordová</v>
      </c>
      <c r="N5" s="171" t="str">
        <f>výsledky!N46</f>
        <v>Hrádek</v>
      </c>
      <c r="O5" s="304">
        <f>výsledky!O46</f>
        <v>1.0937500000000001E-3</v>
      </c>
      <c r="P5" s="167"/>
      <c r="Q5" s="168"/>
    </row>
    <row r="6" spans="1:17" ht="15" customHeight="1">
      <c r="A6" s="474"/>
      <c r="B6" s="1178"/>
      <c r="C6" s="176">
        <v>1998</v>
      </c>
      <c r="D6" s="169" t="str">
        <f>výsledky!D66</f>
        <v>Daria</v>
      </c>
      <c r="E6" s="170" t="str">
        <f>výsledky!E66</f>
        <v>Waszut</v>
      </c>
      <c r="F6" s="171" t="str">
        <f>výsledky!F66</f>
        <v>Istebna</v>
      </c>
      <c r="G6" s="304">
        <f>výsledky!G66</f>
        <v>1.0324074074074074E-3</v>
      </c>
      <c r="H6" s="169" t="str">
        <f>výsledky!H66</f>
        <v>Monika</v>
      </c>
      <c r="I6" s="170" t="str">
        <f>výsledky!I66</f>
        <v>Teofilová</v>
      </c>
      <c r="J6" s="171" t="str">
        <f>výsledky!J66</f>
        <v>Mosty u Jabl.</v>
      </c>
      <c r="K6" s="304">
        <f>výsledky!K66</f>
        <v>1.0555555555555555E-3</v>
      </c>
      <c r="L6" s="169" t="str">
        <f>výsledky!L66</f>
        <v>Radka</v>
      </c>
      <c r="M6" s="170" t="str">
        <f>výsledky!M66</f>
        <v>Koreneková</v>
      </c>
      <c r="N6" s="171" t="str">
        <f>výsledky!N66</f>
        <v>Bruntál</v>
      </c>
      <c r="O6" s="304">
        <f>výsledky!O66</f>
        <v>1.0613425925925927E-3</v>
      </c>
      <c r="P6" s="167"/>
      <c r="Q6" s="168"/>
    </row>
    <row r="7" spans="1:17" ht="15" customHeight="1">
      <c r="A7" s="474"/>
      <c r="B7" s="1178"/>
      <c r="C7" s="176">
        <v>1999</v>
      </c>
      <c r="D7" s="196" t="str">
        <f>výsledky!D86</f>
        <v>Natálie</v>
      </c>
      <c r="E7" s="197" t="str">
        <f>výsledky!E86</f>
        <v>Sikorová</v>
      </c>
      <c r="F7" s="198" t="str">
        <f>výsledky!F86</f>
        <v>Třinec</v>
      </c>
      <c r="G7" s="306">
        <f>výsledky!G86</f>
        <v>1.0196759259259258E-3</v>
      </c>
      <c r="H7" s="169" t="str">
        <f>výsledky!H86</f>
        <v>Aneta</v>
      </c>
      <c r="I7" s="170" t="str">
        <f>výsledky!I86</f>
        <v>Spratek</v>
      </c>
      <c r="J7" s="171" t="str">
        <f>výsledky!J86</f>
        <v>Bystřice</v>
      </c>
      <c r="K7" s="304">
        <f>výsledky!K86</f>
        <v>1.0416666666666667E-3</v>
      </c>
      <c r="L7" s="169" t="str">
        <f>výsledky!L86</f>
        <v>Dorota</v>
      </c>
      <c r="M7" s="170" t="str">
        <f>výsledky!M86</f>
        <v>Adamiková</v>
      </c>
      <c r="N7" s="171" t="str">
        <f>výsledky!N86</f>
        <v>Hrádek</v>
      </c>
      <c r="O7" s="304">
        <f>výsledky!O86</f>
        <v>1.0532407407407407E-3</v>
      </c>
      <c r="P7" s="167"/>
      <c r="Q7" s="168"/>
    </row>
    <row r="8" spans="1:17" ht="15" customHeight="1">
      <c r="A8" s="474"/>
      <c r="B8" s="1178"/>
      <c r="C8" s="176">
        <v>2000</v>
      </c>
      <c r="D8" s="469" t="str">
        <f>výsledky!D106</f>
        <v>Ester</v>
      </c>
      <c r="E8" s="470" t="str">
        <f>výsledky!E106</f>
        <v>Kopečková</v>
      </c>
      <c r="F8" s="444" t="str">
        <f>výsledky!F106</f>
        <v>Frýdek-Místek</v>
      </c>
      <c r="G8" s="446">
        <f>výsledky!G106</f>
        <v>9.3865740740740726E-4</v>
      </c>
      <c r="H8" s="169" t="str">
        <f>výsledky!H106</f>
        <v>Natálie</v>
      </c>
      <c r="I8" s="170" t="str">
        <f>výsledky!I106</f>
        <v>Sikorová</v>
      </c>
      <c r="J8" s="171" t="str">
        <f>výsledky!J106</f>
        <v>Třinec</v>
      </c>
      <c r="K8" s="304">
        <f>výsledky!K106</f>
        <v>9.4444444444444448E-4</v>
      </c>
      <c r="L8" s="169" t="str">
        <f>výsledky!L106</f>
        <v>Gabriela</v>
      </c>
      <c r="M8" s="170" t="str">
        <f>výsledky!M106</f>
        <v>Kabotová</v>
      </c>
      <c r="N8" s="171" t="str">
        <f>výsledky!N106</f>
        <v>Český Těšín</v>
      </c>
      <c r="O8" s="304">
        <f>výsledky!O106</f>
        <v>9.8495370370370382E-4</v>
      </c>
      <c r="P8" s="308"/>
      <c r="Q8" s="168"/>
    </row>
    <row r="9" spans="1:17" ht="15" customHeight="1">
      <c r="A9" s="474"/>
      <c r="B9" s="1178"/>
      <c r="C9" s="176">
        <v>2001</v>
      </c>
      <c r="D9" s="196" t="str">
        <f>výsledky!D128</f>
        <v xml:space="preserve">Dominika            </v>
      </c>
      <c r="E9" s="170" t="str">
        <f>výsledky!E128</f>
        <v xml:space="preserve">Hulawy             </v>
      </c>
      <c r="F9" s="171" t="str">
        <f>výsledky!F128</f>
        <v>Istebna</v>
      </c>
      <c r="G9" s="316">
        <f>výsledky!G128</f>
        <v>140.6</v>
      </c>
      <c r="H9" s="169" t="str">
        <f>výsledky!H128</f>
        <v xml:space="preserve">Marta               </v>
      </c>
      <c r="I9" s="170" t="str">
        <f>výsledky!I128</f>
        <v xml:space="preserve">Kohut               </v>
      </c>
      <c r="J9" s="171" t="str">
        <f>výsledky!J128</f>
        <v>Istebna</v>
      </c>
      <c r="K9" s="316">
        <f>výsledky!K128</f>
        <v>141.69999999999999</v>
      </c>
      <c r="L9" s="169" t="str">
        <f>výsledky!L128</f>
        <v xml:space="preserve">Kateřina            </v>
      </c>
      <c r="M9" s="170" t="str">
        <f>výsledky!M128</f>
        <v xml:space="preserve">Krzoková            </v>
      </c>
      <c r="N9" s="171" t="str">
        <f>výsledky!N128</f>
        <v>Písečná</v>
      </c>
      <c r="O9" s="316">
        <f>výsledky!O128</f>
        <v>143.1</v>
      </c>
      <c r="P9" s="167"/>
      <c r="Q9" s="168"/>
    </row>
    <row r="10" spans="1:17" ht="15" customHeight="1">
      <c r="A10" s="474"/>
      <c r="B10" s="1178"/>
      <c r="C10" s="176">
        <v>2002</v>
      </c>
      <c r="D10" s="196" t="str">
        <f>výsledky!D150</f>
        <v>Beata</v>
      </c>
      <c r="E10" s="170" t="str">
        <f>výsledky!E150</f>
        <v>Marková</v>
      </c>
      <c r="F10" s="171" t="str">
        <f>výsledky!F150</f>
        <v>Frýdek-Místek</v>
      </c>
      <c r="G10" s="304" t="str">
        <f>výsledky!G150</f>
        <v>01:34,6</v>
      </c>
      <c r="H10" s="169" t="str">
        <f>výsledky!H150</f>
        <v>Nikola</v>
      </c>
      <c r="I10" s="170" t="str">
        <f>výsledky!I150</f>
        <v>Horňáčková</v>
      </c>
      <c r="J10" s="171" t="str">
        <f>výsledky!J150</f>
        <v>Frýdek-Místek</v>
      </c>
      <c r="K10" s="304" t="str">
        <f>výsledky!K150</f>
        <v>01:36,8</v>
      </c>
      <c r="L10" s="169" t="str">
        <f>výsledky!L150</f>
        <v>Anna</v>
      </c>
      <c r="M10" s="170" t="str">
        <f>výsledky!M150</f>
        <v>Janeczková</v>
      </c>
      <c r="N10" s="171" t="str">
        <f>výsledky!N150</f>
        <v>Hrádek</v>
      </c>
      <c r="O10" s="304" t="str">
        <f>výsledky!O150</f>
        <v>01:37,3</v>
      </c>
      <c r="P10" s="167"/>
      <c r="Q10" s="168"/>
    </row>
    <row r="11" spans="1:17" ht="15" customHeight="1">
      <c r="A11" s="474"/>
      <c r="B11" s="1178"/>
      <c r="C11" s="176">
        <v>2003</v>
      </c>
      <c r="D11" s="196" t="str">
        <f>výsledky!D194</f>
        <v>Anna</v>
      </c>
      <c r="E11" s="170" t="str">
        <f>výsledky!E194</f>
        <v>Janeczková</v>
      </c>
      <c r="F11" s="171" t="str">
        <f>výsledky!F194</f>
        <v>Hrádek</v>
      </c>
      <c r="G11" s="304" t="str">
        <f>výsledky!G194</f>
        <v>01:24,0</v>
      </c>
      <c r="H11" s="169" t="str">
        <f>výsledky!H194</f>
        <v>Kateřina</v>
      </c>
      <c r="I11" s="170" t="str">
        <f>výsledky!I194</f>
        <v>Klepáčová</v>
      </c>
      <c r="J11" s="171" t="str">
        <f>výsledky!J194</f>
        <v>Frýdek-Místek</v>
      </c>
      <c r="K11" s="304" t="str">
        <f>výsledky!K194</f>
        <v>01:28,0</v>
      </c>
      <c r="L11" s="169" t="str">
        <f>výsledky!L194</f>
        <v>Nikola</v>
      </c>
      <c r="M11" s="170" t="str">
        <f>výsledky!M194</f>
        <v>Zogatová</v>
      </c>
      <c r="N11" s="171" t="str">
        <f>výsledky!N194</f>
        <v>Písečná</v>
      </c>
      <c r="O11" s="304" t="str">
        <f>výsledky!O194</f>
        <v>01:34,0</v>
      </c>
      <c r="P11" s="167"/>
      <c r="Q11" s="168"/>
    </row>
    <row r="12" spans="1:17" ht="15" customHeight="1">
      <c r="A12" s="474"/>
      <c r="B12" s="1178"/>
      <c r="C12" s="176">
        <v>2004</v>
      </c>
      <c r="D12" s="196" t="str">
        <f>výsledky!D216</f>
        <v>Kristýna</v>
      </c>
      <c r="E12" s="170" t="str">
        <f>výsledky!E216</f>
        <v>Vepřeková</v>
      </c>
      <c r="F12" s="171" t="str">
        <f>výsledky!F216</f>
        <v>Frýdek-Místek</v>
      </c>
      <c r="G12" s="304" t="str">
        <f>výsledky!G216</f>
        <v>01:25,0</v>
      </c>
      <c r="H12" s="169" t="str">
        <f>výsledky!H216</f>
        <v>Kamila</v>
      </c>
      <c r="I12" s="170" t="str">
        <f>výsledky!I216</f>
        <v>Walková</v>
      </c>
      <c r="J12" s="171" t="str">
        <f>výsledky!J216</f>
        <v>Mosty u Jabl.</v>
      </c>
      <c r="K12" s="304" t="str">
        <f>výsledky!K216</f>
        <v>01:30,0</v>
      </c>
      <c r="L12" s="169" t="str">
        <f>výsledky!L216</f>
        <v>Adéla</v>
      </c>
      <c r="M12" s="170" t="str">
        <f>výsledky!M216</f>
        <v>Košáková</v>
      </c>
      <c r="N12" s="171" t="str">
        <f>výsledky!N216</f>
        <v>Frýdek-Místek</v>
      </c>
      <c r="O12" s="304" t="str">
        <f>výsledky!O216</f>
        <v>01:32,0</v>
      </c>
      <c r="P12" s="167"/>
      <c r="Q12" s="168"/>
    </row>
    <row r="13" spans="1:17" ht="15" customHeight="1">
      <c r="A13" s="474"/>
      <c r="B13" s="1178"/>
      <c r="C13" s="176">
        <v>2005</v>
      </c>
      <c r="D13" s="196" t="str">
        <f>výsledky!D242</f>
        <v>Krystyna</v>
      </c>
      <c r="E13" s="170" t="str">
        <f>výsledky!E242</f>
        <v>Turoňová</v>
      </c>
      <c r="F13" s="171" t="str">
        <f>výsledky!F242</f>
        <v>Bystřice</v>
      </c>
      <c r="G13" s="304" t="str">
        <f>výsledky!G242</f>
        <v>01:29,0</v>
      </c>
      <c r="H13" s="169" t="str">
        <f>výsledky!H242</f>
        <v>Gabriela</v>
      </c>
      <c r="I13" s="170" t="str">
        <f>výsledky!I242</f>
        <v>Szotkowská</v>
      </c>
      <c r="J13" s="171" t="str">
        <f>výsledky!J242</f>
        <v>Mosty u Jabl.</v>
      </c>
      <c r="K13" s="304" t="str">
        <f>výsledky!K242</f>
        <v>01:31,0</v>
      </c>
      <c r="L13" s="169" t="str">
        <f>výsledky!L242</f>
        <v>Gabriela</v>
      </c>
      <c r="M13" s="170" t="str">
        <f>výsledky!M242</f>
        <v>Jośková</v>
      </c>
      <c r="N13" s="171" t="str">
        <f>výsledky!N242</f>
        <v>Hrádek</v>
      </c>
      <c r="O13" s="304" t="str">
        <f>výsledky!O242</f>
        <v>01:32,0</v>
      </c>
      <c r="P13" s="167"/>
      <c r="Q13" s="168"/>
    </row>
    <row r="14" spans="1:17" ht="15" customHeight="1">
      <c r="A14" s="474"/>
      <c r="B14" s="1178"/>
      <c r="C14" s="176">
        <v>2006</v>
      </c>
      <c r="D14" s="169" t="str">
        <f>výsledky!D268</f>
        <v>Emily</v>
      </c>
      <c r="E14" s="170" t="str">
        <f>výsledky!E268</f>
        <v>Gerulová</v>
      </c>
      <c r="F14" s="171" t="str">
        <f>výsledky!F268</f>
        <v>Orlová</v>
      </c>
      <c r="G14" s="304" t="str">
        <f>výsledky!G268</f>
        <v>01:23,0</v>
      </c>
      <c r="H14" s="169" t="str">
        <f>výsledky!H268</f>
        <v>Gabriela</v>
      </c>
      <c r="I14" s="170" t="str">
        <f>výsledky!I268</f>
        <v>Szotkowská</v>
      </c>
      <c r="J14" s="171" t="str">
        <f>výsledky!J268</f>
        <v>Mosty u Jabl.</v>
      </c>
      <c r="K14" s="304" t="str">
        <f>výsledky!K268</f>
        <v>01:24,0</v>
      </c>
      <c r="L14" s="169" t="str">
        <f>výsledky!L268</f>
        <v>Helena</v>
      </c>
      <c r="M14" s="170" t="str">
        <f>výsledky!M268</f>
        <v>Benčová</v>
      </c>
      <c r="N14" s="171" t="str">
        <f>výsledky!N268</f>
        <v>Frýdek-Místek</v>
      </c>
      <c r="O14" s="304" t="str">
        <f>výsledky!O268</f>
        <v>01:27,0</v>
      </c>
      <c r="P14" s="167"/>
      <c r="Q14" s="168"/>
    </row>
    <row r="15" spans="1:17" ht="15" customHeight="1">
      <c r="A15" s="474"/>
      <c r="B15" s="1178"/>
      <c r="C15" s="176">
        <v>2007</v>
      </c>
      <c r="D15" s="465" t="str">
        <f>výsledky!D294</f>
        <v>Helena</v>
      </c>
      <c r="E15" s="466" t="str">
        <f>výsledky!E294</f>
        <v>Benčová</v>
      </c>
      <c r="F15" s="463" t="str">
        <f>výsledky!F294</f>
        <v>Frýdek-Místek</v>
      </c>
      <c r="G15" s="464" t="str">
        <f>výsledky!G294</f>
        <v>01:16,0</v>
      </c>
      <c r="H15" s="169" t="str">
        <f>výsledky!H294</f>
        <v>Kateřina</v>
      </c>
      <c r="I15" s="170" t="str">
        <f>výsledky!I294</f>
        <v>Krtková</v>
      </c>
      <c r="J15" s="171" t="str">
        <f>výsledky!J294</f>
        <v>Frýdek-Místek</v>
      </c>
      <c r="K15" s="304" t="str">
        <f>výsledky!K294</f>
        <v>01:23,0</v>
      </c>
      <c r="L15" s="169" t="str">
        <f>výsledky!L294</f>
        <v>Tereza</v>
      </c>
      <c r="M15" s="170" t="str">
        <f>výsledky!M294</f>
        <v>Uherková</v>
      </c>
      <c r="N15" s="171" t="str">
        <f>výsledky!N294</f>
        <v>Frýdek-Místek</v>
      </c>
      <c r="O15" s="304" t="str">
        <f>výsledky!O294</f>
        <v>01:24,0</v>
      </c>
      <c r="P15" s="167" t="s">
        <v>2068</v>
      </c>
      <c r="Q15" s="168">
        <v>2007</v>
      </c>
    </row>
    <row r="16" spans="1:17" ht="15" customHeight="1" thickBot="1">
      <c r="A16" s="476"/>
      <c r="B16" s="1178"/>
      <c r="C16" s="176">
        <v>2008</v>
      </c>
      <c r="D16" s="169" t="str">
        <f>výsledky!D322</f>
        <v>Karolína</v>
      </c>
      <c r="E16" s="170" t="str">
        <f>výsledky!E322</f>
        <v>Hustá</v>
      </c>
      <c r="F16" s="171" t="str">
        <f>výsledky!F322</f>
        <v>Frýdek-Místek</v>
      </c>
      <c r="G16" s="304" t="str">
        <f>výsledky!G322</f>
        <v>01:29,0</v>
      </c>
      <c r="H16" s="169" t="str">
        <f>výsledky!H322</f>
        <v>Klára</v>
      </c>
      <c r="I16" s="170" t="str">
        <f>výsledky!I322</f>
        <v>Teofilová</v>
      </c>
      <c r="J16" s="171" t="str">
        <f>výsledky!J322</f>
        <v>Bystřice</v>
      </c>
      <c r="K16" s="304" t="str">
        <f>výsledky!K322</f>
        <v>01:43,0</v>
      </c>
      <c r="L16" s="169" t="str">
        <f>výsledky!L322</f>
        <v>Dominika</v>
      </c>
      <c r="M16" s="170" t="str">
        <f>výsledky!M322</f>
        <v>Gocieková</v>
      </c>
      <c r="N16" s="171" t="str">
        <f>výsledky!N322</f>
        <v>Košařiska</v>
      </c>
      <c r="O16" s="304" t="str">
        <f>výsledky!O322</f>
        <v>01:44,0</v>
      </c>
      <c r="P16" s="167"/>
      <c r="Q16" s="168"/>
    </row>
    <row r="17" spans="1:17" ht="15" customHeight="1">
      <c r="A17" s="106"/>
      <c r="B17" s="1178"/>
      <c r="C17" s="176">
        <v>2009</v>
      </c>
      <c r="D17" s="169" t="str">
        <f>výsledky!D350</f>
        <v>Jana</v>
      </c>
      <c r="E17" s="170" t="str">
        <f>výsledky!E350</f>
        <v>Nováková</v>
      </c>
      <c r="F17" s="171" t="str">
        <f>výsledky!F350</f>
        <v>Ostrava</v>
      </c>
      <c r="G17" s="304" t="str">
        <f>výsledky!G350</f>
        <v>01:23,0</v>
      </c>
      <c r="H17" s="169" t="str">
        <f>výsledky!H350</f>
        <v>Beáta</v>
      </c>
      <c r="I17" s="170" t="str">
        <f>výsledky!I350</f>
        <v>Gazdová</v>
      </c>
      <c r="J17" s="171" t="str">
        <f>výsledky!J350</f>
        <v>Frýdek-Místek</v>
      </c>
      <c r="K17" s="304" t="str">
        <f>výsledky!K350</f>
        <v>01:27,0</v>
      </c>
      <c r="L17" s="169" t="str">
        <f>výsledky!L350</f>
        <v>Izabela</v>
      </c>
      <c r="M17" s="170" t="str">
        <f>výsledky!M350</f>
        <v>Kahlichová</v>
      </c>
      <c r="N17" s="171" t="str">
        <f>výsledky!N350</f>
        <v>Hrádek</v>
      </c>
      <c r="O17" s="304" t="str">
        <f>výsledky!O350</f>
        <v>01:29,0</v>
      </c>
      <c r="P17" s="167"/>
      <c r="Q17" s="168"/>
    </row>
    <row r="18" spans="1:17" ht="15" customHeight="1">
      <c r="A18" s="106"/>
      <c r="B18" s="1178"/>
      <c r="C18" s="176">
        <v>2010</v>
      </c>
      <c r="D18" s="169" t="str">
        <f>výsledky!D378</f>
        <v>Klára</v>
      </c>
      <c r="E18" s="170" t="str">
        <f>výsledky!E378</f>
        <v>Teofilová</v>
      </c>
      <c r="F18" s="171" t="str">
        <f>výsledky!F378</f>
        <v>Bystřice</v>
      </c>
      <c r="G18" s="304" t="str">
        <f>výsledky!G378</f>
        <v>01:28,0</v>
      </c>
      <c r="H18" s="169" t="str">
        <f>výsledky!H378</f>
        <v>Lenka</v>
      </c>
      <c r="I18" s="170" t="str">
        <f>výsledky!I378</f>
        <v>Konderlová</v>
      </c>
      <c r="J18" s="171" t="str">
        <f>výsledky!J378</f>
        <v>Nýdek</v>
      </c>
      <c r="K18" s="304" t="str">
        <f>výsledky!K378</f>
        <v>01:30,0</v>
      </c>
      <c r="L18" s="169" t="str">
        <f>výsledky!L378</f>
        <v>Anna</v>
      </c>
      <c r="M18" s="170" t="str">
        <f>výsledky!M378</f>
        <v>Bojková</v>
      </c>
      <c r="N18" s="171" t="str">
        <f>výsledky!N378</f>
        <v>Bystřice</v>
      </c>
      <c r="O18" s="304" t="str">
        <f>výsledky!O378</f>
        <v>01:30,7</v>
      </c>
      <c r="P18" s="167"/>
      <c r="Q18" s="168"/>
    </row>
    <row r="19" spans="1:17" ht="15" customHeight="1">
      <c r="A19" s="106"/>
      <c r="B19" s="1178"/>
      <c r="C19" s="176">
        <v>2011</v>
      </c>
      <c r="D19" s="169" t="str">
        <f>výsledky!D406</f>
        <v>Simona</v>
      </c>
      <c r="E19" s="170" t="str">
        <f>výsledky!E406</f>
        <v>Masnicová</v>
      </c>
      <c r="F19" s="171" t="str">
        <f>výsledky!F406</f>
        <v>Jablunkov</v>
      </c>
      <c r="G19" s="304" t="str">
        <f>výsledky!G406</f>
        <v>01:28,0</v>
      </c>
      <c r="H19" s="169" t="str">
        <f>výsledky!H406</f>
        <v>Klára</v>
      </c>
      <c r="I19" s="170" t="str">
        <f>výsledky!I406</f>
        <v>Ningerová</v>
      </c>
      <c r="J19" s="171" t="str">
        <f>výsledky!J406</f>
        <v>Frýdek-Místek</v>
      </c>
      <c r="K19" s="304" t="str">
        <f>výsledky!K406</f>
        <v>01:30,0</v>
      </c>
      <c r="L19" s="169" t="str">
        <f>výsledky!L406</f>
        <v>Markéta</v>
      </c>
      <c r="M19" s="170" t="str">
        <f>výsledky!M406</f>
        <v>Czudková</v>
      </c>
      <c r="N19" s="171" t="str">
        <f>výsledky!N406</f>
        <v>Jablunkov</v>
      </c>
      <c r="O19" s="304" t="str">
        <f>výsledky!O406</f>
        <v>01:33,0</v>
      </c>
      <c r="P19" s="167"/>
      <c r="Q19" s="168"/>
    </row>
    <row r="20" spans="1:17" ht="15" customHeight="1">
      <c r="A20" s="106"/>
      <c r="B20" s="1178"/>
      <c r="C20" s="176">
        <v>2012</v>
      </c>
      <c r="D20" s="169" t="str">
        <f>výsledky!D434</f>
        <v>Kateřina</v>
      </c>
      <c r="E20" s="170" t="str">
        <f>výsledky!E434</f>
        <v>Supiková</v>
      </c>
      <c r="F20" s="171" t="str">
        <f>výsledky!F434</f>
        <v>Jablunkov</v>
      </c>
      <c r="G20" s="304" t="str">
        <f>výsledky!G434</f>
        <v>01:24,0</v>
      </c>
      <c r="H20" s="169" t="str">
        <f>výsledky!H434</f>
        <v>Markéta</v>
      </c>
      <c r="I20" s="170" t="str">
        <f>výsledky!I434</f>
        <v>Sikorová</v>
      </c>
      <c r="J20" s="171" t="str">
        <f>výsledky!J434</f>
        <v>Jablunkov</v>
      </c>
      <c r="K20" s="304" t="str">
        <f>výsledky!K434</f>
        <v>01:27,0</v>
      </c>
      <c r="L20" s="169" t="str">
        <f>výsledky!L434</f>
        <v>Žaneta</v>
      </c>
      <c r="M20" s="170" t="str">
        <f>výsledky!M434</f>
        <v>Juřičná</v>
      </c>
      <c r="N20" s="171" t="str">
        <f>výsledky!N434</f>
        <v>Frýdek-Místek</v>
      </c>
      <c r="O20" s="304" t="str">
        <f>výsledky!O434</f>
        <v>01:28,0</v>
      </c>
      <c r="P20" s="167"/>
      <c r="Q20" s="168"/>
    </row>
    <row r="21" spans="1:17" ht="15" customHeight="1">
      <c r="A21" s="106"/>
      <c r="B21" s="1179"/>
      <c r="C21" s="176">
        <v>2013</v>
      </c>
      <c r="D21" s="169" t="str">
        <f>výsledky!D462</f>
        <v>Žaneta</v>
      </c>
      <c r="E21" s="170" t="str">
        <f>výsledky!E462</f>
        <v>Juřičná</v>
      </c>
      <c r="F21" s="171" t="str">
        <f>výsledky!F462</f>
        <v>Frýdek-Místek</v>
      </c>
      <c r="G21" s="304" t="str">
        <f>výsledky!G462</f>
        <v>01:28,0</v>
      </c>
      <c r="H21" s="169" t="str">
        <f>výsledky!H462</f>
        <v>Anežka</v>
      </c>
      <c r="I21" s="170" t="str">
        <f>výsledky!I462</f>
        <v>Bojková</v>
      </c>
      <c r="J21" s="171" t="str">
        <f>výsledky!J462</f>
        <v>Třinec</v>
      </c>
      <c r="K21" s="304" t="str">
        <f>výsledky!K462</f>
        <v>01:29,0</v>
      </c>
      <c r="L21" s="169" t="str">
        <f>výsledky!L462</f>
        <v>Markéta</v>
      </c>
      <c r="M21" s="170" t="str">
        <f>výsledky!M462</f>
        <v>Sikorová</v>
      </c>
      <c r="N21" s="171" t="str">
        <f>výsledky!N462</f>
        <v>Jablunkov</v>
      </c>
      <c r="O21" s="304" t="str">
        <f>výsledky!O462</f>
        <v>01:31,0</v>
      </c>
      <c r="P21" s="167"/>
      <c r="Q21" s="168"/>
    </row>
    <row r="22" spans="1:17" ht="15" customHeight="1">
      <c r="A22" s="106"/>
      <c r="B22" s="1179"/>
      <c r="C22" s="176">
        <v>2014</v>
      </c>
      <c r="D22" s="169" t="str">
        <f>výsledky!D492</f>
        <v>Markéta</v>
      </c>
      <c r="E22" s="170" t="str">
        <f>výsledky!E492</f>
        <v>Sikorová</v>
      </c>
      <c r="F22" s="171" t="str">
        <f>výsledky!F492</f>
        <v>Třinec</v>
      </c>
      <c r="G22" s="304" t="str">
        <f>výsledky!G492</f>
        <v>01:17,0</v>
      </c>
      <c r="H22" s="169" t="str">
        <f>výsledky!H492</f>
        <v>Nikola</v>
      </c>
      <c r="I22" s="170" t="str">
        <f>výsledky!I492</f>
        <v>Chovanečková</v>
      </c>
      <c r="J22" s="171" t="str">
        <f>výsledky!J492</f>
        <v>Kopřivnice</v>
      </c>
      <c r="K22" s="304" t="str">
        <f>výsledky!K492</f>
        <v>01:19,0</v>
      </c>
      <c r="L22" s="169" t="str">
        <f>výsledky!L492</f>
        <v>Eliška</v>
      </c>
      <c r="M22" s="170" t="str">
        <f>výsledky!M492</f>
        <v>Klusová</v>
      </c>
      <c r="N22" s="171" t="str">
        <f>výsledky!N492</f>
        <v>Třinec</v>
      </c>
      <c r="O22" s="304" t="str">
        <f>výsledky!O492</f>
        <v>01:20,0</v>
      </c>
      <c r="P22" s="167"/>
      <c r="Q22" s="168"/>
    </row>
    <row r="23" spans="1:17" ht="15" customHeight="1" thickBot="1">
      <c r="A23" s="106"/>
      <c r="B23" s="1180"/>
      <c r="C23" s="177">
        <v>2015</v>
      </c>
      <c r="D23" s="173"/>
      <c r="E23" s="174"/>
      <c r="F23" s="150"/>
      <c r="G23" s="292"/>
      <c r="H23" s="173"/>
      <c r="I23" s="174"/>
      <c r="J23" s="150"/>
      <c r="K23" s="292"/>
      <c r="L23" s="173"/>
      <c r="M23" s="174"/>
      <c r="N23" s="150"/>
      <c r="O23" s="292"/>
      <c r="P23" s="141"/>
      <c r="Q23" s="142"/>
    </row>
    <row r="24" spans="1:17" ht="12.75" thickBot="1"/>
    <row r="25" spans="1:17" ht="15" customHeight="1">
      <c r="B25" s="1154" t="s">
        <v>777</v>
      </c>
      <c r="C25" s="1155"/>
      <c r="D25" s="1132" t="s">
        <v>1445</v>
      </c>
      <c r="E25" s="1133"/>
      <c r="F25" s="1133"/>
      <c r="G25" s="1133"/>
      <c r="H25" s="1133"/>
      <c r="I25" s="1133"/>
      <c r="J25" s="1133"/>
      <c r="K25" s="1133"/>
      <c r="L25" s="1133"/>
      <c r="M25" s="1133"/>
      <c r="N25" s="1133"/>
      <c r="O25" s="1160"/>
      <c r="P25" s="1158" t="s">
        <v>1444</v>
      </c>
      <c r="Q25" s="1159"/>
    </row>
    <row r="26" spans="1:17" ht="15" customHeight="1" thickBot="1">
      <c r="B26" s="1156"/>
      <c r="C26" s="1157"/>
      <c r="D26" s="1135" t="s">
        <v>1446</v>
      </c>
      <c r="E26" s="1136"/>
      <c r="F26" s="1136"/>
      <c r="G26" s="1136"/>
      <c r="H26" s="1137" t="s">
        <v>1447</v>
      </c>
      <c r="I26" s="1137"/>
      <c r="J26" s="1137"/>
      <c r="K26" s="1137"/>
      <c r="L26" s="1138" t="s">
        <v>1448</v>
      </c>
      <c r="M26" s="1138"/>
      <c r="N26" s="1138"/>
      <c r="O26" s="1161"/>
      <c r="P26" s="179" t="s">
        <v>1443</v>
      </c>
      <c r="Q26" s="178" t="s">
        <v>1451</v>
      </c>
    </row>
    <row r="27" spans="1:17" ht="15" customHeight="1">
      <c r="B27" s="1181" t="s">
        <v>654</v>
      </c>
      <c r="C27" s="175">
        <v>1995</v>
      </c>
      <c r="D27" s="182" t="str">
        <f>výsledky!D7</f>
        <v>Michal</v>
      </c>
      <c r="E27" s="181" t="str">
        <f>výsledky!E7</f>
        <v>Paszek</v>
      </c>
      <c r="F27" s="132" t="str">
        <f>výsledky!F7</f>
        <v>Český Těšín</v>
      </c>
      <c r="G27" s="288">
        <f>výsledky!G7</f>
        <v>0</v>
      </c>
      <c r="H27" s="182" t="str">
        <f>výsledky!H7</f>
        <v>Jan</v>
      </c>
      <c r="I27" s="181" t="str">
        <f>výsledky!I7</f>
        <v>Brozda</v>
      </c>
      <c r="J27" s="132" t="str">
        <f>výsledky!J7</f>
        <v>Jablunkov</v>
      </c>
      <c r="K27" s="288">
        <f>výsledky!K7</f>
        <v>0</v>
      </c>
      <c r="L27" s="182" t="str">
        <f>výsledky!L7</f>
        <v>Jan</v>
      </c>
      <c r="M27" s="181" t="str">
        <f>výsledky!M7</f>
        <v>Mitrenga</v>
      </c>
      <c r="N27" s="132" t="str">
        <f>výsledky!N7</f>
        <v>Hrádek</v>
      </c>
      <c r="O27" s="288">
        <f>výsledky!O7</f>
        <v>0</v>
      </c>
      <c r="P27" s="134"/>
      <c r="Q27" s="135"/>
    </row>
    <row r="28" spans="1:17" ht="15" customHeight="1">
      <c r="B28" s="1182"/>
      <c r="C28" s="176">
        <v>1996</v>
      </c>
      <c r="D28" s="166" t="str">
        <f>výsledky!D27</f>
        <v>Marek</v>
      </c>
      <c r="E28" s="163" t="str">
        <f>výsledky!E27</f>
        <v>Horniak</v>
      </c>
      <c r="F28" s="164" t="str">
        <f>výsledky!F27</f>
        <v>Třinec</v>
      </c>
      <c r="G28" s="304">
        <f>výsledky!G27</f>
        <v>1.1805555555555556E-3</v>
      </c>
      <c r="H28" s="166" t="str">
        <f>výsledky!H27</f>
        <v>Jiří</v>
      </c>
      <c r="I28" s="163" t="str">
        <f>výsledky!I27</f>
        <v>Kadlubiec</v>
      </c>
      <c r="J28" s="164" t="str">
        <f>výsledky!J27</f>
        <v>Jablunkov</v>
      </c>
      <c r="K28" s="304">
        <f>výsledky!K27</f>
        <v>1.2037037037037038E-3</v>
      </c>
      <c r="L28" s="166" t="str">
        <f>výsledky!L27</f>
        <v>Bogdan</v>
      </c>
      <c r="M28" s="163" t="str">
        <f>výsledky!M27</f>
        <v>Czudek</v>
      </c>
      <c r="N28" s="164" t="str">
        <f>výsledky!N27</f>
        <v>Hrádek</v>
      </c>
      <c r="O28" s="304">
        <f>výsledky!O27</f>
        <v>1.2268518518518518E-3</v>
      </c>
      <c r="P28" s="167"/>
      <c r="Q28" s="168"/>
    </row>
    <row r="29" spans="1:17" ht="15" customHeight="1">
      <c r="B29" s="1182"/>
      <c r="C29" s="176">
        <v>1997</v>
      </c>
      <c r="D29" s="166" t="str">
        <f>výsledky!D47</f>
        <v>Michal</v>
      </c>
      <c r="E29" s="172" t="str">
        <f>výsledky!E47</f>
        <v>Czudek</v>
      </c>
      <c r="F29" s="171" t="str">
        <f>výsledky!F47</f>
        <v>Mosty u Jabl.</v>
      </c>
      <c r="G29" s="304">
        <f>výsledky!G47</f>
        <v>9.745370370370371E-4</v>
      </c>
      <c r="H29" s="166" t="str">
        <f>výsledky!H47</f>
        <v>Marek</v>
      </c>
      <c r="I29" s="172" t="str">
        <f>výsledky!I47</f>
        <v>Tacina</v>
      </c>
      <c r="J29" s="171" t="str">
        <f>výsledky!J47</f>
        <v>Návsí</v>
      </c>
      <c r="K29" s="304">
        <f>výsledky!K47</f>
        <v>1.0023148148148148E-3</v>
      </c>
      <c r="L29" s="166" t="str">
        <f>výsledky!L47</f>
        <v>Jakub</v>
      </c>
      <c r="M29" s="172" t="str">
        <f>výsledky!M47</f>
        <v>Martynek</v>
      </c>
      <c r="N29" s="171" t="str">
        <f>výsledky!N47</f>
        <v>Mosty u Jabl.</v>
      </c>
      <c r="O29" s="304">
        <f>výsledky!O47</f>
        <v>1.0069444444444444E-3</v>
      </c>
      <c r="P29" s="167"/>
      <c r="Q29" s="168"/>
    </row>
    <row r="30" spans="1:17" ht="15" customHeight="1">
      <c r="B30" s="1182"/>
      <c r="C30" s="176">
        <v>1998</v>
      </c>
      <c r="D30" s="166" t="str">
        <f>výsledky!D67</f>
        <v>Daniel</v>
      </c>
      <c r="E30" s="172" t="str">
        <f>výsledky!E67</f>
        <v>Mezulianik</v>
      </c>
      <c r="F30" s="171" t="str">
        <f>výsledky!F67</f>
        <v>Bruntál</v>
      </c>
      <c r="G30" s="304">
        <f>výsledky!G67</f>
        <v>1.0046296296296298E-3</v>
      </c>
      <c r="H30" s="166" t="str">
        <f>výsledky!H67</f>
        <v>Lukáš</v>
      </c>
      <c r="I30" s="172" t="str">
        <f>výsledky!I67</f>
        <v>Klimek</v>
      </c>
      <c r="J30" s="171" t="str">
        <f>výsledky!J67</f>
        <v>Krmelín</v>
      </c>
      <c r="K30" s="304">
        <f>výsledky!K67</f>
        <v>1.011574074074074E-3</v>
      </c>
      <c r="L30" s="166" t="str">
        <f>výsledky!L67</f>
        <v>Jakub</v>
      </c>
      <c r="M30" s="172" t="str">
        <f>výsledky!M67</f>
        <v>Martynek</v>
      </c>
      <c r="N30" s="171" t="str">
        <f>výsledky!N67</f>
        <v>Mosty u Jabl.</v>
      </c>
      <c r="O30" s="304">
        <f>výsledky!O67</f>
        <v>1.0138888888888888E-3</v>
      </c>
      <c r="P30" s="167"/>
      <c r="Q30" s="168"/>
    </row>
    <row r="31" spans="1:17" ht="15" customHeight="1">
      <c r="B31" s="1182"/>
      <c r="C31" s="176">
        <v>1999</v>
      </c>
      <c r="D31" s="199" t="str">
        <f>výsledky!D87</f>
        <v>Lukáš</v>
      </c>
      <c r="E31" s="200" t="str">
        <f>výsledky!E87</f>
        <v>Klimek</v>
      </c>
      <c r="F31" s="198" t="str">
        <f>výsledky!F87</f>
        <v>Krmelín</v>
      </c>
      <c r="G31" s="306">
        <f>výsledky!G87</f>
        <v>9.5023148148148159E-4</v>
      </c>
      <c r="H31" s="166" t="str">
        <f>výsledky!H87</f>
        <v>Jakub</v>
      </c>
      <c r="I31" s="172" t="str">
        <f>výsledky!I87</f>
        <v>Martynek</v>
      </c>
      <c r="J31" s="171" t="str">
        <f>výsledky!J87</f>
        <v>Mosty u Jabl.</v>
      </c>
      <c r="K31" s="304">
        <f>výsledky!K87</f>
        <v>9.710648148148149E-4</v>
      </c>
      <c r="L31" s="166" t="str">
        <f>výsledky!L87</f>
        <v>Filip</v>
      </c>
      <c r="M31" s="172" t="str">
        <f>výsledky!M87</f>
        <v>Heczko</v>
      </c>
      <c r="N31" s="171" t="str">
        <f>výsledky!N87</f>
        <v>Bystřice</v>
      </c>
      <c r="O31" s="304">
        <f>výsledky!O87</f>
        <v>9.930555555555554E-4</v>
      </c>
      <c r="P31" s="167"/>
      <c r="Q31" s="168"/>
    </row>
    <row r="32" spans="1:17" ht="15" customHeight="1">
      <c r="B32" s="1182"/>
      <c r="C32" s="176">
        <v>2000</v>
      </c>
      <c r="D32" s="199" t="str">
        <f>výsledky!D107</f>
        <v>Patrik</v>
      </c>
      <c r="E32" s="200" t="str">
        <f>výsledky!E107</f>
        <v>Havliczek</v>
      </c>
      <c r="F32" s="198" t="str">
        <f>výsledky!F107</f>
        <v>Hrádek</v>
      </c>
      <c r="G32" s="306">
        <f>výsledky!G107</f>
        <v>9.4097222222222227E-4</v>
      </c>
      <c r="H32" s="166" t="str">
        <f>výsledky!H107</f>
        <v>Filip</v>
      </c>
      <c r="I32" s="172" t="str">
        <f>výsledky!I107</f>
        <v>Vludarčík</v>
      </c>
      <c r="J32" s="171" t="str">
        <f>výsledky!J107</f>
        <v>Frýdek-Místek</v>
      </c>
      <c r="K32" s="304">
        <f>výsledky!K107</f>
        <v>9.5601851851851848E-4</v>
      </c>
      <c r="L32" s="166" t="str">
        <f>výsledky!L107</f>
        <v>Michal</v>
      </c>
      <c r="M32" s="172" t="str">
        <f>výsledky!M107</f>
        <v>Kuchař</v>
      </c>
      <c r="N32" s="171" t="str">
        <f>výsledky!N107</f>
        <v>Český Těšín</v>
      </c>
      <c r="O32" s="304">
        <f>výsledky!O107</f>
        <v>9.8263888888888901E-4</v>
      </c>
      <c r="P32" s="167"/>
      <c r="Q32" s="168"/>
    </row>
    <row r="33" spans="2:17" ht="15" customHeight="1">
      <c r="B33" s="1182"/>
      <c r="C33" s="176">
        <v>2001</v>
      </c>
      <c r="D33" s="199" t="str">
        <f>výsledky!D129</f>
        <v xml:space="preserve">Filip               </v>
      </c>
      <c r="E33" s="200" t="str">
        <f>výsledky!E129</f>
        <v xml:space="preserve">Vludarčík           </v>
      </c>
      <c r="F33" s="198" t="str">
        <f>výsledky!F129</f>
        <v>Frýdek-Místek</v>
      </c>
      <c r="G33" s="315">
        <f>výsledky!G129</f>
        <v>120.4</v>
      </c>
      <c r="H33" s="166" t="str">
        <f>výsledky!H129</f>
        <v xml:space="preserve">David               </v>
      </c>
      <c r="I33" s="172" t="str">
        <f>výsledky!I129</f>
        <v xml:space="preserve">Štefek              </v>
      </c>
      <c r="J33" s="171" t="str">
        <f>výsledky!J129</f>
        <v>Frýdek-Místek</v>
      </c>
      <c r="K33" s="316">
        <f>výsledky!K129</f>
        <v>122.3</v>
      </c>
      <c r="L33" s="166" t="str">
        <f>výsledky!L129</f>
        <v xml:space="preserve">Bartolomiej         </v>
      </c>
      <c r="M33" s="172" t="str">
        <f>výsledky!M129</f>
        <v xml:space="preserve">Rucki               </v>
      </c>
      <c r="N33" s="171" t="str">
        <f>výsledky!N129</f>
        <v>Istebna</v>
      </c>
      <c r="O33" s="316">
        <f>výsledky!O129</f>
        <v>126.2</v>
      </c>
      <c r="P33" s="167"/>
      <c r="Q33" s="168"/>
    </row>
    <row r="34" spans="2:17" ht="15" customHeight="1">
      <c r="B34" s="1182"/>
      <c r="C34" s="176">
        <v>2002</v>
      </c>
      <c r="D34" s="199" t="str">
        <f>výsledky!D151</f>
        <v>Filip</v>
      </c>
      <c r="E34" s="172" t="str">
        <f>výsledky!E151</f>
        <v>Řeha</v>
      </c>
      <c r="F34" s="171" t="str">
        <f>výsledky!F151</f>
        <v>Frýdek-Místek</v>
      </c>
      <c r="G34" s="304" t="str">
        <f>výsledky!G151</f>
        <v>01:30,9</v>
      </c>
      <c r="H34" s="166" t="str">
        <f>výsledky!H151</f>
        <v>Oto</v>
      </c>
      <c r="I34" s="172" t="str">
        <f>výsledky!I151</f>
        <v>Svider</v>
      </c>
      <c r="J34" s="171" t="str">
        <f>výsledky!J151</f>
        <v>Nýdek</v>
      </c>
      <c r="K34" s="304" t="str">
        <f>výsledky!K151</f>
        <v>01:32,5</v>
      </c>
      <c r="L34" s="166" t="str">
        <f>výsledky!L151</f>
        <v>David</v>
      </c>
      <c r="M34" s="172" t="str">
        <f>výsledky!M151</f>
        <v>Macura</v>
      </c>
      <c r="N34" s="171" t="str">
        <f>výsledky!N151</f>
        <v>Třinec</v>
      </c>
      <c r="O34" s="304" t="str">
        <f>výsledky!O151</f>
        <v>01:32,9</v>
      </c>
      <c r="P34" s="167"/>
      <c r="Q34" s="168"/>
    </row>
    <row r="35" spans="2:17" ht="15" customHeight="1">
      <c r="B35" s="1182"/>
      <c r="C35" s="176">
        <v>2003</v>
      </c>
      <c r="D35" s="199" t="str">
        <f>výsledky!D195</f>
        <v>Oto</v>
      </c>
      <c r="E35" s="172" t="str">
        <f>výsledky!E195</f>
        <v>Svider</v>
      </c>
      <c r="F35" s="171" t="str">
        <f>výsledky!F195</f>
        <v>Třinec</v>
      </c>
      <c r="G35" s="304" t="str">
        <f>výsledky!G195</f>
        <v>01:19,0</v>
      </c>
      <c r="H35" s="166" t="str">
        <f>výsledky!H195</f>
        <v>Michal</v>
      </c>
      <c r="I35" s="172" t="str">
        <f>výsledky!I195</f>
        <v>Lysek</v>
      </c>
      <c r="J35" s="171" t="str">
        <f>výsledky!J195</f>
        <v>Písečná</v>
      </c>
      <c r="K35" s="304" t="str">
        <f>výsledky!K195</f>
        <v>01:26,8</v>
      </c>
      <c r="L35" s="166" t="str">
        <f>výsledky!L195</f>
        <v>Roman</v>
      </c>
      <c r="M35" s="172" t="str">
        <f>výsledky!M195</f>
        <v>Platoš</v>
      </c>
      <c r="N35" s="171" t="str">
        <f>výsledky!N195</f>
        <v>Frýdek-Místek</v>
      </c>
      <c r="O35" s="304" t="str">
        <f>výsledky!O195</f>
        <v>01:28,9</v>
      </c>
      <c r="P35" s="489"/>
      <c r="Q35" s="168"/>
    </row>
    <row r="36" spans="2:17" ht="15" customHeight="1">
      <c r="B36" s="1182"/>
      <c r="C36" s="176">
        <v>2004</v>
      </c>
      <c r="D36" s="199" t="str">
        <f>výsledky!D217</f>
        <v>Jan</v>
      </c>
      <c r="E36" s="200" t="str">
        <f>výsledky!E217</f>
        <v>Carbol</v>
      </c>
      <c r="F36" s="198" t="str">
        <f>výsledky!F217</f>
        <v>Frýdek-Místek</v>
      </c>
      <c r="G36" s="306" t="str">
        <f>výsledky!G217</f>
        <v>01:22,0</v>
      </c>
      <c r="H36" s="166" t="str">
        <f>výsledky!H217</f>
        <v>Andrzej</v>
      </c>
      <c r="I36" s="172" t="str">
        <f>výsledky!I217</f>
        <v>Žabka</v>
      </c>
      <c r="J36" s="171" t="str">
        <f>výsledky!J217</f>
        <v>Hrádek</v>
      </c>
      <c r="K36" s="304" t="str">
        <f>výsledky!K217</f>
        <v>01:24,0</v>
      </c>
      <c r="L36" s="166" t="str">
        <f>výsledky!L217</f>
        <v>Marek</v>
      </c>
      <c r="M36" s="172" t="str">
        <f>výsledky!M217</f>
        <v>Szotkowski</v>
      </c>
      <c r="N36" s="171" t="str">
        <f>výsledky!N217</f>
        <v>Mosty u Jabl.</v>
      </c>
      <c r="O36" s="304" t="str">
        <f>výsledky!O217</f>
        <v>01:27,0</v>
      </c>
      <c r="P36" s="308"/>
      <c r="Q36" s="168"/>
    </row>
    <row r="37" spans="2:17" ht="15" customHeight="1">
      <c r="B37" s="1182"/>
      <c r="C37" s="176">
        <v>2005</v>
      </c>
      <c r="D37" s="199" t="str">
        <f>výsledky!D243</f>
        <v>Dalibor</v>
      </c>
      <c r="E37" s="200" t="str">
        <f>výsledky!E243</f>
        <v>Sikora</v>
      </c>
      <c r="F37" s="198" t="str">
        <f>výsledky!F243</f>
        <v>Jablunkov</v>
      </c>
      <c r="G37" s="306" t="str">
        <f>výsledky!G243</f>
        <v>01:24,0</v>
      </c>
      <c r="H37" s="166" t="str">
        <f>výsledky!H243</f>
        <v>Marian</v>
      </c>
      <c r="I37" s="172" t="str">
        <f>výsledky!I243</f>
        <v>Kluz</v>
      </c>
      <c r="J37" s="171" t="str">
        <f>výsledky!J243</f>
        <v>Bystřice</v>
      </c>
      <c r="K37" s="304" t="str">
        <f>výsledky!K243</f>
        <v>01:31,0</v>
      </c>
      <c r="L37" s="166" t="str">
        <f>výsledky!L243</f>
        <v>Michal</v>
      </c>
      <c r="M37" s="172" t="str">
        <f>výsledky!M243</f>
        <v>Borski</v>
      </c>
      <c r="N37" s="171" t="str">
        <f>výsledky!N243</f>
        <v>Hrádek</v>
      </c>
      <c r="O37" s="304" t="str">
        <f>výsledky!O243</f>
        <v>01:33,0</v>
      </c>
      <c r="P37" s="308"/>
      <c r="Q37" s="168"/>
    </row>
    <row r="38" spans="2:17" ht="15" customHeight="1">
      <c r="B38" s="1182"/>
      <c r="C38" s="176">
        <v>2006</v>
      </c>
      <c r="D38" s="166" t="str">
        <f>výsledky!D269</f>
        <v>Marek</v>
      </c>
      <c r="E38" s="172" t="str">
        <f>výsledky!E269</f>
        <v>Mlčoch</v>
      </c>
      <c r="F38" s="171" t="str">
        <f>výsledky!F269</f>
        <v>Frýdek-Místek</v>
      </c>
      <c r="G38" s="304" t="str">
        <f>výsledky!G269</f>
        <v>01:26,0</v>
      </c>
      <c r="H38" s="166" t="str">
        <f>výsledky!H269</f>
        <v>Dominik</v>
      </c>
      <c r="I38" s="172" t="str">
        <f>výsledky!I269</f>
        <v>Martynek</v>
      </c>
      <c r="J38" s="171" t="str">
        <f>výsledky!J269</f>
        <v>Hrádek</v>
      </c>
      <c r="K38" s="304" t="str">
        <f>výsledky!K269</f>
        <v>01:27,0</v>
      </c>
      <c r="L38" s="166" t="str">
        <f>výsledky!L269</f>
        <v>Rostislav</v>
      </c>
      <c r="M38" s="172" t="str">
        <f>výsledky!M269</f>
        <v>Kisza</v>
      </c>
      <c r="N38" s="171" t="str">
        <f>výsledky!N269</f>
        <v>Guty</v>
      </c>
      <c r="O38" s="304" t="str">
        <f>výsledky!O269</f>
        <v>01:35,0</v>
      </c>
      <c r="P38" s="167"/>
      <c r="Q38" s="168"/>
    </row>
    <row r="39" spans="2:17" ht="15" customHeight="1">
      <c r="B39" s="1182"/>
      <c r="C39" s="176">
        <v>2007</v>
      </c>
      <c r="D39" s="199" t="str">
        <f>výsledky!D295</f>
        <v>David</v>
      </c>
      <c r="E39" s="200" t="str">
        <f>výsledky!E295</f>
        <v>Mitrenga</v>
      </c>
      <c r="F39" s="198" t="str">
        <f>výsledky!F295</f>
        <v>Vendryně</v>
      </c>
      <c r="G39" s="306" t="str">
        <f>výsledky!G295</f>
        <v>01:20,0</v>
      </c>
      <c r="H39" s="166" t="str">
        <f>výsledky!H295</f>
        <v>Luboš</v>
      </c>
      <c r="I39" s="172" t="str">
        <f>výsledky!I295</f>
        <v>Konderla</v>
      </c>
      <c r="J39" s="171" t="str">
        <f>výsledky!J295</f>
        <v>Nýdek</v>
      </c>
      <c r="K39" s="304" t="str">
        <f>výsledky!K295</f>
        <v>01:21,0</v>
      </c>
      <c r="L39" s="166" t="str">
        <f>výsledky!L295</f>
        <v>Matěj</v>
      </c>
      <c r="M39" s="172" t="str">
        <f>výsledky!M295</f>
        <v>Walek</v>
      </c>
      <c r="N39" s="171" t="str">
        <f>výsledky!N295</f>
        <v>Třinec</v>
      </c>
      <c r="O39" s="304" t="str">
        <f>výsledky!O295</f>
        <v>01:23,0</v>
      </c>
      <c r="P39" s="308"/>
      <c r="Q39" s="168"/>
    </row>
    <row r="40" spans="2:17" ht="15" customHeight="1">
      <c r="B40" s="1182"/>
      <c r="C40" s="176">
        <v>2008</v>
      </c>
      <c r="D40" s="199" t="str">
        <f>výsledky!D323</f>
        <v>Ondřej</v>
      </c>
      <c r="E40" s="172" t="str">
        <f>výsledky!E323</f>
        <v>Szotkowski</v>
      </c>
      <c r="F40" s="171" t="str">
        <f>výsledky!F323</f>
        <v>Mosty u Jabl.</v>
      </c>
      <c r="G40" s="304" t="str">
        <f>výsledky!G323</f>
        <v>01:28,0</v>
      </c>
      <c r="H40" s="166" t="str">
        <f>výsledky!H323</f>
        <v>Filip</v>
      </c>
      <c r="I40" s="172" t="str">
        <f>výsledky!I323</f>
        <v>Szotkowski</v>
      </c>
      <c r="J40" s="171" t="str">
        <f>výsledky!J323</f>
        <v>Třinec</v>
      </c>
      <c r="K40" s="304" t="str">
        <f>výsledky!K323</f>
        <v>01:30,0</v>
      </c>
      <c r="L40" s="166" t="str">
        <f>výsledky!L323</f>
        <v>Jan</v>
      </c>
      <c r="M40" s="172" t="str">
        <f>výsledky!M323</f>
        <v>Vácha</v>
      </c>
      <c r="N40" s="171" t="str">
        <f>výsledky!N323</f>
        <v>Havířov</v>
      </c>
      <c r="O40" s="304" t="str">
        <f>výsledky!O323</f>
        <v>01:32,0</v>
      </c>
      <c r="P40" s="167"/>
      <c r="Q40" s="168"/>
    </row>
    <row r="41" spans="2:17" ht="15" customHeight="1">
      <c r="B41" s="1182"/>
      <c r="C41" s="176">
        <v>2009</v>
      </c>
      <c r="D41" s="199" t="str">
        <f>výsledky!D351</f>
        <v>Filip</v>
      </c>
      <c r="E41" s="172" t="str">
        <f>výsledky!E351</f>
        <v>Szotkowski</v>
      </c>
      <c r="F41" s="171" t="str">
        <f>výsledky!F351</f>
        <v>Třinec</v>
      </c>
      <c r="G41" s="304" t="str">
        <f>výsledky!G351</f>
        <v>01:20,0</v>
      </c>
      <c r="H41" s="166" t="str">
        <f>výsledky!H351</f>
        <v>Michal</v>
      </c>
      <c r="I41" s="172" t="str">
        <f>výsledky!I351</f>
        <v>Kvasňák</v>
      </c>
      <c r="J41" s="171" t="str">
        <f>výsledky!J351</f>
        <v>Frýdek-Místek</v>
      </c>
      <c r="K41" s="304" t="str">
        <f>výsledky!K351</f>
        <v>01:23,0</v>
      </c>
      <c r="L41" s="166" t="str">
        <f>výsledky!L351</f>
        <v>Dominik</v>
      </c>
      <c r="M41" s="172" t="str">
        <f>výsledky!M351</f>
        <v>Mitrenga</v>
      </c>
      <c r="N41" s="171" t="str">
        <f>výsledky!N351</f>
        <v>Vendryně</v>
      </c>
      <c r="O41" s="304" t="str">
        <f>výsledky!O351</f>
        <v>01:25,0</v>
      </c>
      <c r="P41" s="167"/>
      <c r="Q41" s="168"/>
    </row>
    <row r="42" spans="2:17" ht="15" customHeight="1">
      <c r="B42" s="1182"/>
      <c r="C42" s="176">
        <v>2010</v>
      </c>
      <c r="D42" s="199" t="str">
        <f>výsledky!D379</f>
        <v>Lukáš</v>
      </c>
      <c r="E42" s="172" t="str">
        <f>výsledky!E379</f>
        <v>Holub</v>
      </c>
      <c r="F42" s="171" t="str">
        <f>výsledky!F379</f>
        <v>Frýdek-Místek</v>
      </c>
      <c r="G42" s="304" t="str">
        <f>výsledky!G379</f>
        <v>01:21,0</v>
      </c>
      <c r="H42" s="166" t="str">
        <f>výsledky!H379</f>
        <v>Lukáš</v>
      </c>
      <c r="I42" s="172" t="str">
        <f>výsledky!I379</f>
        <v>Skotnica</v>
      </c>
      <c r="J42" s="171" t="str">
        <f>výsledky!J379</f>
        <v>Frýdek-Místek</v>
      </c>
      <c r="K42" s="304" t="str">
        <f>výsledky!K379</f>
        <v>01:23,0</v>
      </c>
      <c r="L42" s="166" t="str">
        <f>výsledky!L379</f>
        <v>Grzegorz</v>
      </c>
      <c r="M42" s="172" t="str">
        <f>výsledky!M379</f>
        <v>Zawada</v>
      </c>
      <c r="N42" s="171" t="str">
        <f>výsledky!N379</f>
        <v>Istebna</v>
      </c>
      <c r="O42" s="304" t="str">
        <f>výsledky!O379</f>
        <v>01:26,0</v>
      </c>
      <c r="P42" s="167"/>
      <c r="Q42" s="168"/>
    </row>
    <row r="43" spans="2:17" ht="15" customHeight="1">
      <c r="B43" s="1182"/>
      <c r="C43" s="547">
        <v>2011</v>
      </c>
      <c r="D43" s="557" t="str">
        <f>výsledky!D407</f>
        <v>Jan</v>
      </c>
      <c r="E43" s="549" t="str">
        <f>výsledky!E407</f>
        <v>Zawada</v>
      </c>
      <c r="F43" s="543" t="str">
        <f>výsledky!F407</f>
        <v>Istebna</v>
      </c>
      <c r="G43" s="544" t="str">
        <f>výsledky!G407</f>
        <v>01:20,0</v>
      </c>
      <c r="H43" s="548" t="str">
        <f>výsledky!H407</f>
        <v>Pawel</v>
      </c>
      <c r="I43" s="549" t="str">
        <f>výsledky!I407</f>
        <v>Zawada</v>
      </c>
      <c r="J43" s="543" t="str">
        <f>výsledky!J407</f>
        <v>Istebna</v>
      </c>
      <c r="K43" s="544" t="str">
        <f>výsledky!K407</f>
        <v>01:21,0</v>
      </c>
      <c r="L43" s="548" t="str">
        <f>výsledky!L407</f>
        <v>Filip</v>
      </c>
      <c r="M43" s="549" t="str">
        <f>výsledky!M407</f>
        <v>Jančík</v>
      </c>
      <c r="N43" s="543" t="str">
        <f>výsledky!N407</f>
        <v>Hrádek</v>
      </c>
      <c r="O43" s="544" t="str">
        <f>výsledky!O407</f>
        <v>01:21,7</v>
      </c>
      <c r="P43" s="558"/>
      <c r="Q43" s="212"/>
    </row>
    <row r="44" spans="2:17" ht="15" customHeight="1">
      <c r="B44" s="1182"/>
      <c r="C44" s="397">
        <v>2012</v>
      </c>
      <c r="D44" s="461" t="str">
        <f>výsledky!D435</f>
        <v>Filip</v>
      </c>
      <c r="E44" s="462" t="str">
        <f>výsledky!E435</f>
        <v>Jančík</v>
      </c>
      <c r="F44" s="463" t="str">
        <f>výsledky!F435</f>
        <v>Hrádek</v>
      </c>
      <c r="G44" s="464" t="str">
        <f>výsledky!G435</f>
        <v>01:12,0</v>
      </c>
      <c r="H44" s="158" t="str">
        <f>výsledky!H435</f>
        <v>Jan</v>
      </c>
      <c r="I44" s="545" t="str">
        <f>výsledky!I435</f>
        <v>Zawada</v>
      </c>
      <c r="J44" s="533" t="str">
        <f>výsledky!J435</f>
        <v>Istebna</v>
      </c>
      <c r="K44" s="289" t="str">
        <f>výsledky!K435</f>
        <v>01:18,0</v>
      </c>
      <c r="L44" s="158" t="str">
        <f>výsledky!L435</f>
        <v>Marek</v>
      </c>
      <c r="M44" s="545" t="str">
        <f>výsledky!M435</f>
        <v>Sikora</v>
      </c>
      <c r="N44" s="533" t="str">
        <f>výsledky!N435</f>
        <v>Jablunkov</v>
      </c>
      <c r="O44" s="289" t="str">
        <f>výsledky!O435</f>
        <v>01:22,0</v>
      </c>
      <c r="P44" s="735">
        <v>8.3333333333333339E-4</v>
      </c>
      <c r="Q44" s="535">
        <v>2012</v>
      </c>
    </row>
    <row r="45" spans="2:17" ht="15" customHeight="1">
      <c r="B45" s="1182"/>
      <c r="C45" s="397">
        <v>2013</v>
      </c>
      <c r="D45" s="437" t="str">
        <f>výsledky!D463</f>
        <v>Marek</v>
      </c>
      <c r="E45" s="443" t="str">
        <f>výsledky!E463</f>
        <v>Sikora</v>
      </c>
      <c r="F45" s="444" t="str">
        <f>výsledky!F463</f>
        <v>Třinec</v>
      </c>
      <c r="G45" s="446" t="str">
        <f>výsledky!G463</f>
        <v>01:19,0</v>
      </c>
      <c r="H45" s="158" t="str">
        <f>výsledky!H463</f>
        <v>Filip</v>
      </c>
      <c r="I45" s="545" t="str">
        <f>výsledky!I463</f>
        <v>Zielina</v>
      </c>
      <c r="J45" s="533" t="str">
        <f>výsledky!J463</f>
        <v>Třinec</v>
      </c>
      <c r="K45" s="289" t="str">
        <f>výsledky!K463</f>
        <v>01:26,0</v>
      </c>
      <c r="L45" s="158" t="str">
        <f>výsledky!L463</f>
        <v>Jindřich</v>
      </c>
      <c r="M45" s="545" t="str">
        <f>výsledky!M463</f>
        <v>Sikora</v>
      </c>
      <c r="N45" s="533" t="str">
        <f>výsledky!N463</f>
        <v>Třinec</v>
      </c>
      <c r="O45" s="289" t="str">
        <f>výsledky!O463</f>
        <v>01:28,0</v>
      </c>
      <c r="P45" s="735"/>
      <c r="Q45" s="535"/>
    </row>
    <row r="46" spans="2:17" ht="15" customHeight="1">
      <c r="B46" s="1182"/>
      <c r="C46" s="397">
        <v>2014</v>
      </c>
      <c r="D46" s="437" t="str">
        <f>výsledky!D493</f>
        <v>Vojtěch</v>
      </c>
      <c r="E46" s="443" t="str">
        <f>výsledky!E493</f>
        <v>Frýdl</v>
      </c>
      <c r="F46" s="444" t="str">
        <f>výsledky!F493</f>
        <v>Kopřivnice</v>
      </c>
      <c r="G46" s="446" t="str">
        <f>výsledky!G493</f>
        <v>01:17,0</v>
      </c>
      <c r="H46" s="158" t="str">
        <f>výsledky!H493</f>
        <v>Richard</v>
      </c>
      <c r="I46" s="545" t="str">
        <f>výsledky!I493</f>
        <v>Marenčák</v>
      </c>
      <c r="J46" s="533" t="str">
        <f>výsledky!J493</f>
        <v>Petřvald</v>
      </c>
      <c r="K46" s="289" t="str">
        <f>výsledky!K493</f>
        <v>01:20,0</v>
      </c>
      <c r="L46" s="158" t="str">
        <f>výsledky!L493</f>
        <v>Michael</v>
      </c>
      <c r="M46" s="545" t="str">
        <f>výsledky!M493</f>
        <v>Koza</v>
      </c>
      <c r="N46" s="533" t="str">
        <f>výsledky!N493</f>
        <v>Ostrava</v>
      </c>
      <c r="O46" s="289" t="str">
        <f>výsledky!O493</f>
        <v>01:21,0</v>
      </c>
      <c r="P46" s="735"/>
      <c r="Q46" s="535"/>
    </row>
    <row r="47" spans="2:17" ht="15" customHeight="1" thickBot="1">
      <c r="B47" s="1183"/>
      <c r="C47" s="177">
        <v>2015</v>
      </c>
      <c r="D47" s="484"/>
      <c r="E47" s="162"/>
      <c r="F47" s="150"/>
      <c r="G47" s="292"/>
      <c r="H47" s="161"/>
      <c r="I47" s="162"/>
      <c r="J47" s="150"/>
      <c r="K47" s="292"/>
      <c r="L47" s="161"/>
      <c r="M47" s="162"/>
      <c r="N47" s="150"/>
      <c r="O47" s="292"/>
      <c r="P47" s="141"/>
      <c r="Q47" s="142"/>
    </row>
  </sheetData>
  <mergeCells count="14">
    <mergeCell ref="B3:B23"/>
    <mergeCell ref="B25:C26"/>
    <mergeCell ref="B27:B47"/>
    <mergeCell ref="P25:Q25"/>
    <mergeCell ref="D25:O25"/>
    <mergeCell ref="D26:G26"/>
    <mergeCell ref="H26:K26"/>
    <mergeCell ref="L26:O26"/>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8"/>
  <sheetViews>
    <sheetView topLeftCell="B1" workbookViewId="0">
      <selection activeCell="P52" sqref="P5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customHeight="1" thickBot="1">
      <c r="B1" s="71"/>
      <c r="C1" s="71"/>
      <c r="D1" s="71"/>
      <c r="E1" s="71"/>
      <c r="F1" s="71"/>
      <c r="G1" s="71"/>
      <c r="H1" s="71"/>
      <c r="I1" s="71"/>
      <c r="J1" s="71"/>
      <c r="K1" s="71"/>
      <c r="L1" s="71"/>
      <c r="M1" s="71"/>
      <c r="N1" s="71"/>
      <c r="O1" s="71"/>
      <c r="P1" s="71"/>
      <c r="Q1" s="71"/>
    </row>
    <row r="2" spans="1:17" ht="12.75" customHeight="1">
      <c r="A2" s="471"/>
      <c r="B2" s="1154" t="s">
        <v>778</v>
      </c>
      <c r="C2" s="1155"/>
      <c r="D2" s="1132" t="s">
        <v>1445</v>
      </c>
      <c r="E2" s="1133"/>
      <c r="F2" s="1133"/>
      <c r="G2" s="1133"/>
      <c r="H2" s="1133"/>
      <c r="I2" s="1133"/>
      <c r="J2" s="1133"/>
      <c r="K2" s="1133"/>
      <c r="L2" s="1133"/>
      <c r="M2" s="1133"/>
      <c r="N2" s="1133"/>
      <c r="O2" s="1160"/>
      <c r="P2" s="1158" t="s">
        <v>1444</v>
      </c>
      <c r="Q2" s="1159"/>
    </row>
    <row r="3" spans="1:17" ht="12.75" customHeight="1" thickBot="1">
      <c r="A3" s="474"/>
      <c r="B3" s="1156"/>
      <c r="C3" s="1157"/>
      <c r="D3" s="1135" t="s">
        <v>1446</v>
      </c>
      <c r="E3" s="1136"/>
      <c r="F3" s="1136"/>
      <c r="G3" s="1136"/>
      <c r="H3" s="1137" t="s">
        <v>1447</v>
      </c>
      <c r="I3" s="1137"/>
      <c r="J3" s="1137"/>
      <c r="K3" s="1137"/>
      <c r="L3" s="1138" t="s">
        <v>1448</v>
      </c>
      <c r="M3" s="1138"/>
      <c r="N3" s="1138"/>
      <c r="O3" s="1161"/>
      <c r="P3" s="179" t="s">
        <v>1443</v>
      </c>
      <c r="Q3" s="178" t="s">
        <v>1451</v>
      </c>
    </row>
    <row r="4" spans="1:17" ht="12.75" customHeight="1">
      <c r="A4" s="474"/>
      <c r="B4" s="1184" t="s">
        <v>623</v>
      </c>
      <c r="C4" s="175">
        <v>1995</v>
      </c>
      <c r="D4" s="155" t="str">
        <f>výsledky!D8</f>
        <v>Zuzana</v>
      </c>
      <c r="E4" s="154" t="str">
        <f>výsledky!E8</f>
        <v>Turková</v>
      </c>
      <c r="F4" s="132" t="str">
        <f>výsledky!F8</f>
        <v>Mosty u Jabl.</v>
      </c>
      <c r="G4" s="287">
        <f>výsledky!G8</f>
        <v>9.1087962962962965E-4</v>
      </c>
      <c r="H4" s="155" t="str">
        <f>výsledky!H8</f>
        <v>Barbara</v>
      </c>
      <c r="I4" s="154" t="str">
        <f>výsledky!I8</f>
        <v>Pilchová</v>
      </c>
      <c r="J4" s="132" t="str">
        <f>výsledky!J8</f>
        <v>Hrádek</v>
      </c>
      <c r="K4" s="287">
        <f>výsledky!K8</f>
        <v>9.2592592592592585E-4</v>
      </c>
      <c r="L4" s="155" t="str">
        <f>výsledky!L8</f>
        <v>Jana</v>
      </c>
      <c r="M4" s="154" t="str">
        <f>výsledky!M8</f>
        <v>Hofierková</v>
      </c>
      <c r="N4" s="132" t="str">
        <f>výsledky!N8</f>
        <v>Hrádek</v>
      </c>
      <c r="O4" s="287">
        <f>výsledky!O8</f>
        <v>9.6064814814814808E-4</v>
      </c>
      <c r="P4" s="307"/>
      <c r="Q4" s="135"/>
    </row>
    <row r="5" spans="1:17" ht="12.75" customHeight="1">
      <c r="A5" s="474"/>
      <c r="B5" s="1185"/>
      <c r="C5" s="176">
        <v>1996</v>
      </c>
      <c r="D5" s="169" t="str">
        <f>výsledky!D28</f>
        <v>Barbara</v>
      </c>
      <c r="E5" s="180" t="str">
        <f>výsledky!E28</f>
        <v>Pilchová</v>
      </c>
      <c r="F5" s="164" t="str">
        <f>výsledky!F28</f>
        <v>Hrádek</v>
      </c>
      <c r="G5" s="309">
        <f>výsledky!G28</f>
        <v>1.0069444444444444E-3</v>
      </c>
      <c r="H5" s="169" t="str">
        <f>výsledky!H28</f>
        <v>Kateřina</v>
      </c>
      <c r="I5" s="180" t="str">
        <f>výsledky!I28</f>
        <v>Wroblová</v>
      </c>
      <c r="J5" s="164" t="str">
        <f>výsledky!J28</f>
        <v>Bystřice</v>
      </c>
      <c r="K5" s="309">
        <f>výsledky!K28</f>
        <v>1.0763888888888889E-3</v>
      </c>
      <c r="L5" s="169" t="str">
        <f>výsledky!L28</f>
        <v>Michaela</v>
      </c>
      <c r="M5" s="180" t="str">
        <f>výsledky!M28</f>
        <v>Pavlová</v>
      </c>
      <c r="N5" s="164" t="str">
        <f>výsledky!N28</f>
        <v>Hrádek</v>
      </c>
      <c r="O5" s="309">
        <f>výsledky!O28</f>
        <v>1.1458333333333333E-3</v>
      </c>
      <c r="P5" s="308"/>
      <c r="Q5" s="168"/>
    </row>
    <row r="6" spans="1:17" ht="12.75" customHeight="1">
      <c r="A6" s="474"/>
      <c r="B6" s="1185"/>
      <c r="C6" s="176">
        <v>1997</v>
      </c>
      <c r="D6" s="196" t="str">
        <f>výsledky!D48</f>
        <v>Dorota</v>
      </c>
      <c r="E6" s="197" t="str">
        <f>výsledky!E48</f>
        <v>Martynková</v>
      </c>
      <c r="F6" s="198" t="str">
        <f>výsledky!F48</f>
        <v>Mosty u Jabl.</v>
      </c>
      <c r="G6" s="310">
        <f>výsledky!G48</f>
        <v>9.0740740740740745E-4</v>
      </c>
      <c r="H6" s="169" t="str">
        <f>výsledky!H48</f>
        <v>Adéla</v>
      </c>
      <c r="I6" s="170" t="str">
        <f>výsledky!I48</f>
        <v>Kantorová</v>
      </c>
      <c r="J6" s="171" t="str">
        <f>výsledky!J48</f>
        <v>Hrádek</v>
      </c>
      <c r="K6" s="309">
        <f>výsledky!K48</f>
        <v>9.2939814814814827E-4</v>
      </c>
      <c r="L6" s="169" t="str">
        <f>výsledky!L48</f>
        <v>Eva</v>
      </c>
      <c r="M6" s="170" t="str">
        <f>výsledky!M48</f>
        <v>Hofierková</v>
      </c>
      <c r="N6" s="171" t="str">
        <f>výsledky!N48</f>
        <v>Hrádek</v>
      </c>
      <c r="O6" s="309">
        <f>výsledky!O48</f>
        <v>9.3865740740740726E-4</v>
      </c>
      <c r="P6" s="308"/>
      <c r="Q6" s="168"/>
    </row>
    <row r="7" spans="1:17" ht="12.75" customHeight="1">
      <c r="A7" s="474"/>
      <c r="B7" s="1185"/>
      <c r="C7" s="176">
        <v>1998</v>
      </c>
      <c r="D7" s="196" t="str">
        <f>výsledky!D68</f>
        <v>Markéta</v>
      </c>
      <c r="E7" s="197" t="str">
        <f>výsledky!E68</f>
        <v>Schubertová</v>
      </c>
      <c r="F7" s="198" t="str">
        <f>výsledky!F68</f>
        <v>Bruntál</v>
      </c>
      <c r="G7" s="310">
        <f>výsledky!G68</f>
        <v>9.0740740740740745E-4</v>
      </c>
      <c r="H7" s="169" t="str">
        <f>výsledky!H68</f>
        <v>Petra</v>
      </c>
      <c r="I7" s="170" t="str">
        <f>výsledky!I68</f>
        <v>Píšová</v>
      </c>
      <c r="J7" s="171" t="str">
        <f>výsledky!J68</f>
        <v>Frýdek-Místek</v>
      </c>
      <c r="K7" s="309">
        <f>výsledky!K68</f>
        <v>9.2939814814814827E-4</v>
      </c>
      <c r="L7" s="169" t="str">
        <f>výsledky!L68</f>
        <v>Adéla</v>
      </c>
      <c r="M7" s="170" t="str">
        <f>výsledky!M68</f>
        <v>Kantorová</v>
      </c>
      <c r="N7" s="171" t="str">
        <f>výsledky!N68</f>
        <v>Hrádek</v>
      </c>
      <c r="O7" s="309">
        <f>výsledky!O68</f>
        <v>9.4791666666666668E-4</v>
      </c>
      <c r="P7" s="308"/>
      <c r="Q7" s="168"/>
    </row>
    <row r="8" spans="1:17" ht="12.75" customHeight="1">
      <c r="A8" s="474"/>
      <c r="B8" s="1185"/>
      <c r="C8" s="176">
        <v>1999</v>
      </c>
      <c r="D8" s="169" t="str">
        <f>výsledky!D88</f>
        <v>Erika</v>
      </c>
      <c r="E8" s="170" t="str">
        <f>výsledky!E88</f>
        <v>Mikulenková</v>
      </c>
      <c r="F8" s="171" t="str">
        <f>výsledky!F88</f>
        <v>Frýdek-Místek</v>
      </c>
      <c r="G8" s="309">
        <f>výsledky!G88</f>
        <v>9.2361111111111116E-4</v>
      </c>
      <c r="H8" s="169" t="str">
        <f>výsledky!H88</f>
        <v>Agnieszka</v>
      </c>
      <c r="I8" s="170" t="str">
        <f>výsledky!I88</f>
        <v>Zawada</v>
      </c>
      <c r="J8" s="171" t="str">
        <f>výsledky!J88</f>
        <v>Istebna</v>
      </c>
      <c r="K8" s="309">
        <f>výsledky!K88</f>
        <v>9.3634259259259267E-4</v>
      </c>
      <c r="L8" s="169" t="str">
        <f>výsledky!L88</f>
        <v>Jana</v>
      </c>
      <c r="M8" s="170" t="str">
        <f>výsledky!M88</f>
        <v>Kantorová</v>
      </c>
      <c r="N8" s="171" t="str">
        <f>výsledky!N88</f>
        <v>Hrádek</v>
      </c>
      <c r="O8" s="309">
        <f>výsledky!O88</f>
        <v>9.4212962962962968E-4</v>
      </c>
      <c r="P8" s="308"/>
      <c r="Q8" s="168"/>
    </row>
    <row r="9" spans="1:17" ht="12.75" customHeight="1">
      <c r="A9" s="474"/>
      <c r="B9" s="1185"/>
      <c r="C9" s="176">
        <v>2000</v>
      </c>
      <c r="D9" s="465" t="str">
        <f>výsledky!D108</f>
        <v>Agnieszka</v>
      </c>
      <c r="E9" s="466" t="str">
        <f>výsledky!E108</f>
        <v>Zawada</v>
      </c>
      <c r="F9" s="463" t="str">
        <f>výsledky!F108</f>
        <v>Istebna</v>
      </c>
      <c r="G9" s="468">
        <f>výsledky!G108</f>
        <v>8.4374999999999999E-4</v>
      </c>
      <c r="H9" s="169" t="str">
        <f>výsledky!H108</f>
        <v>Erika</v>
      </c>
      <c r="I9" s="170" t="str">
        <f>výsledky!I108</f>
        <v>Mikulenková</v>
      </c>
      <c r="J9" s="171" t="str">
        <f>výsledky!J108</f>
        <v>Frýdek-Místek</v>
      </c>
      <c r="K9" s="309">
        <f>výsledky!K108</f>
        <v>8.5532407407407399E-4</v>
      </c>
      <c r="L9" s="169" t="str">
        <f>výsledky!L108</f>
        <v>Anna</v>
      </c>
      <c r="M9" s="170" t="str">
        <f>výsledky!M108</f>
        <v>Kawulok</v>
      </c>
      <c r="N9" s="171" t="str">
        <f>výsledky!N108</f>
        <v>Istebna</v>
      </c>
      <c r="O9" s="309">
        <f>výsledky!O108</f>
        <v>8.6805555555555551E-4</v>
      </c>
      <c r="P9" s="308">
        <f>G9</f>
        <v>8.4374999999999999E-4</v>
      </c>
      <c r="Q9" s="168">
        <v>2000</v>
      </c>
    </row>
    <row r="10" spans="1:17" ht="12.75" customHeight="1">
      <c r="A10" s="474"/>
      <c r="B10" s="1185"/>
      <c r="C10" s="176">
        <v>2001</v>
      </c>
      <c r="D10" s="196" t="str">
        <f>výsledky!D130</f>
        <v xml:space="preserve">Hana                </v>
      </c>
      <c r="E10" s="170" t="str">
        <f>výsledky!E130</f>
        <v xml:space="preserve">Holejšovská   </v>
      </c>
      <c r="F10" s="171" t="str">
        <f>výsledky!F130</f>
        <v>Frýdek-Místek</v>
      </c>
      <c r="G10" s="318">
        <f>výsledky!G130</f>
        <v>117.6</v>
      </c>
      <c r="H10" s="169" t="str">
        <f>výsledky!H130</f>
        <v xml:space="preserve">Natálie             </v>
      </c>
      <c r="I10" s="170" t="str">
        <f>výsledky!I130</f>
        <v xml:space="preserve">Sikorová            </v>
      </c>
      <c r="J10" s="171" t="str">
        <f>výsledky!J130</f>
        <v>Třinec</v>
      </c>
      <c r="K10" s="318">
        <f>výsledky!K130</f>
        <v>118.9</v>
      </c>
      <c r="L10" s="169" t="str">
        <f>výsledky!L130</f>
        <v xml:space="preserve">Marcela             </v>
      </c>
      <c r="M10" s="170" t="str">
        <f>výsledky!M130</f>
        <v xml:space="preserve">Czudková            </v>
      </c>
      <c r="N10" s="171" t="str">
        <f>výsledky!N130</f>
        <v>Hrádek</v>
      </c>
      <c r="O10" s="318">
        <f>výsledky!O130</f>
        <v>122.6</v>
      </c>
      <c r="P10" s="308"/>
      <c r="Q10" s="168"/>
    </row>
    <row r="11" spans="1:17" ht="12.75" customHeight="1">
      <c r="A11" s="474"/>
      <c r="B11" s="1185"/>
      <c r="C11" s="176">
        <v>2002</v>
      </c>
      <c r="D11" s="196" t="str">
        <f>výsledky!D152</f>
        <v>Natalia</v>
      </c>
      <c r="E11" s="170" t="str">
        <f>výsledky!E152</f>
        <v>Sikorová</v>
      </c>
      <c r="F11" s="171" t="str">
        <f>výsledky!F152</f>
        <v>Třinec</v>
      </c>
      <c r="G11" s="304" t="str">
        <f>výsledky!G152</f>
        <v>01:20,6</v>
      </c>
      <c r="H11" s="169" t="str">
        <f>výsledky!H152</f>
        <v>Jana</v>
      </c>
      <c r="I11" s="170" t="str">
        <f>výsledky!I152</f>
        <v>Lepíková</v>
      </c>
      <c r="J11" s="171" t="str">
        <f>výsledky!J152</f>
        <v>Frýdek-Místek</v>
      </c>
      <c r="K11" s="304" t="str">
        <f>výsledky!K152</f>
        <v>01:21,3</v>
      </c>
      <c r="L11" s="169" t="str">
        <f>výsledky!L152</f>
        <v>Ester</v>
      </c>
      <c r="M11" s="170" t="str">
        <f>výsledky!M152</f>
        <v>Kopečková</v>
      </c>
      <c r="N11" s="171" t="str">
        <f>výsledky!N152</f>
        <v>Frýdek-Místek</v>
      </c>
      <c r="O11" s="304" t="str">
        <f>výsledky!O152</f>
        <v>01:24,2</v>
      </c>
      <c r="P11" s="308"/>
      <c r="Q11" s="168"/>
    </row>
    <row r="12" spans="1:17" ht="12.75" customHeight="1">
      <c r="A12" s="474"/>
      <c r="B12" s="1185"/>
      <c r="C12" s="176">
        <v>2003</v>
      </c>
      <c r="D12" s="196" t="str">
        <f>výsledky!D196</f>
        <v>Beata</v>
      </c>
      <c r="E12" s="170" t="str">
        <f>výsledky!E196</f>
        <v>Marková</v>
      </c>
      <c r="F12" s="171" t="str">
        <f>výsledky!F196</f>
        <v>Frýdek-Místek</v>
      </c>
      <c r="G12" s="304" t="str">
        <f>výsledky!G196</f>
        <v>01:16,1</v>
      </c>
      <c r="H12" s="169" t="str">
        <f>výsledky!H196</f>
        <v>Nikola</v>
      </c>
      <c r="I12" s="170" t="str">
        <f>výsledky!I196</f>
        <v>Horňáčková</v>
      </c>
      <c r="J12" s="171" t="str">
        <f>výsledky!J196</f>
        <v>Frýdek-Místek</v>
      </c>
      <c r="K12" s="304" t="str">
        <f>výsledky!K196</f>
        <v>01:18,2</v>
      </c>
      <c r="L12" s="169" t="str">
        <f>výsledky!L196</f>
        <v>Veronika</v>
      </c>
      <c r="M12" s="170" t="str">
        <f>výsledky!M196</f>
        <v>Jerglíková</v>
      </c>
      <c r="N12" s="171" t="str">
        <f>výsledky!N196</f>
        <v>Frýdek-Místek</v>
      </c>
      <c r="O12" s="304" t="str">
        <f>výsledky!O196</f>
        <v>01:19,1</v>
      </c>
      <c r="P12" s="308"/>
      <c r="Q12" s="168"/>
    </row>
    <row r="13" spans="1:17" ht="12.75" customHeight="1">
      <c r="A13" s="474"/>
      <c r="B13" s="1185"/>
      <c r="C13" s="176">
        <v>2004</v>
      </c>
      <c r="D13" s="196" t="str">
        <f>výsledky!D218</f>
        <v>Beata</v>
      </c>
      <c r="E13" s="170" t="str">
        <f>výsledky!E218</f>
        <v>Marková</v>
      </c>
      <c r="F13" s="171" t="str">
        <f>výsledky!F218</f>
        <v>Frýdek-Místek</v>
      </c>
      <c r="G13" s="304" t="str">
        <f>výsledky!G218</f>
        <v>01:14,0</v>
      </c>
      <c r="H13" s="169" t="str">
        <f>výsledky!H218</f>
        <v>Nikola</v>
      </c>
      <c r="I13" s="170" t="str">
        <f>výsledky!I218</f>
        <v>Horňáčková</v>
      </c>
      <c r="J13" s="171" t="str">
        <f>výsledky!J218</f>
        <v>Frýdek-Místek</v>
      </c>
      <c r="K13" s="304" t="str">
        <f>výsledky!K218</f>
        <v>01:14,8</v>
      </c>
      <c r="L13" s="169" t="str">
        <f>výsledky!L218</f>
        <v>Kateřina</v>
      </c>
      <c r="M13" s="170" t="str">
        <f>výsledky!M218</f>
        <v>Klepáčová</v>
      </c>
      <c r="N13" s="171" t="str">
        <f>výsledky!N218</f>
        <v>Frýdek-Místek</v>
      </c>
      <c r="O13" s="304" t="str">
        <f>výsledky!O218</f>
        <v>01:17,0</v>
      </c>
      <c r="P13" s="308"/>
      <c r="Q13" s="168"/>
    </row>
    <row r="14" spans="1:17" ht="12.75" customHeight="1">
      <c r="A14" s="474"/>
      <c r="B14" s="1185"/>
      <c r="C14" s="176">
        <v>2005</v>
      </c>
      <c r="D14" s="196" t="str">
        <f>výsledky!D244</f>
        <v>Kateřina</v>
      </c>
      <c r="E14" s="170" t="str">
        <f>výsledky!E244</f>
        <v>Klepáčová</v>
      </c>
      <c r="F14" s="171" t="str">
        <f>výsledky!F244</f>
        <v>Frýdek-Místek</v>
      </c>
      <c r="G14" s="304" t="str">
        <f>výsledky!G244</f>
        <v>01:17,0</v>
      </c>
      <c r="H14" s="169" t="str">
        <f>výsledky!H244</f>
        <v>Kristýna</v>
      </c>
      <c r="I14" s="170" t="str">
        <f>výsledky!I244</f>
        <v>Vepřeková</v>
      </c>
      <c r="J14" s="171" t="str">
        <f>výsledky!J244</f>
        <v>Frýdek-Místek</v>
      </c>
      <c r="K14" s="304" t="str">
        <f>výsledky!K244</f>
        <v>01:18,0</v>
      </c>
      <c r="L14" s="169" t="str">
        <f>výsledky!L244</f>
        <v>Anna</v>
      </c>
      <c r="M14" s="170" t="str">
        <f>výsledky!M244</f>
        <v>Janeczková</v>
      </c>
      <c r="N14" s="171" t="str">
        <f>výsledky!N244</f>
        <v>Hrádek</v>
      </c>
      <c r="O14" s="304" t="str">
        <f>výsledky!O244</f>
        <v>01:24,0</v>
      </c>
      <c r="P14" s="308"/>
      <c r="Q14" s="168"/>
    </row>
    <row r="15" spans="1:17" ht="12.75" customHeight="1">
      <c r="A15" s="474"/>
      <c r="B15" s="1185"/>
      <c r="C15" s="176">
        <v>2006</v>
      </c>
      <c r="D15" s="169" t="str">
        <f>výsledky!D270</f>
        <v>Kristýna</v>
      </c>
      <c r="E15" s="170" t="str">
        <f>výsledky!E270</f>
        <v>Vepřeková</v>
      </c>
      <c r="F15" s="171" t="str">
        <f>výsledky!F270</f>
        <v>Frýdek-Místek</v>
      </c>
      <c r="G15" s="304" t="str">
        <f>výsledky!G270</f>
        <v>01:15,0</v>
      </c>
      <c r="H15" s="169" t="str">
        <f>výsledky!H270</f>
        <v>Veronika</v>
      </c>
      <c r="I15" s="170" t="str">
        <f>výsledky!I270</f>
        <v>Lasotová</v>
      </c>
      <c r="J15" s="171" t="str">
        <f>výsledky!J270</f>
        <v>Bystřice</v>
      </c>
      <c r="K15" s="304" t="str">
        <f>výsledky!K270</f>
        <v>01:16,0</v>
      </c>
      <c r="L15" s="169" t="str">
        <f>výsledky!L270</f>
        <v>Kateřina</v>
      </c>
      <c r="M15" s="170" t="str">
        <f>výsledky!M270</f>
        <v>Uhrová</v>
      </c>
      <c r="N15" s="171" t="str">
        <f>výsledky!N270</f>
        <v>Frýdek-Místek</v>
      </c>
      <c r="O15" s="304" t="str">
        <f>výsledky!O270</f>
        <v>01:18,0</v>
      </c>
      <c r="P15" s="308"/>
      <c r="Q15" s="168"/>
    </row>
    <row r="16" spans="1:17" ht="12.75" customHeight="1">
      <c r="A16" s="474"/>
      <c r="B16" s="1185"/>
      <c r="C16" s="176">
        <v>2007</v>
      </c>
      <c r="D16" s="196" t="str">
        <f>výsledky!D296</f>
        <v>Emily</v>
      </c>
      <c r="E16" s="170" t="str">
        <f>výsledky!E296</f>
        <v>Gerulová</v>
      </c>
      <c r="F16" s="171" t="str">
        <f>výsledky!F296</f>
        <v>Orlová</v>
      </c>
      <c r="G16" s="304" t="str">
        <f>výsledky!G296</f>
        <v>01:14,0</v>
      </c>
      <c r="H16" s="169" t="str">
        <f>výsledky!H296</f>
        <v>Krystyna</v>
      </c>
      <c r="I16" s="170" t="str">
        <f>výsledky!I296</f>
        <v>Turoňová</v>
      </c>
      <c r="J16" s="171" t="str">
        <f>výsledky!J296</f>
        <v>Bystřice</v>
      </c>
      <c r="K16" s="304" t="str">
        <f>výsledky!K296</f>
        <v>01:17,0</v>
      </c>
      <c r="L16" s="169" t="str">
        <f>výsledky!L296</f>
        <v>Gabriela</v>
      </c>
      <c r="M16" s="170" t="str">
        <f>výsledky!M296</f>
        <v>Szotkowská</v>
      </c>
      <c r="N16" s="171" t="str">
        <f>výsledky!N296</f>
        <v>Mosty u Jabl.</v>
      </c>
      <c r="O16" s="304" t="str">
        <f>výsledky!O296</f>
        <v>01:19,0</v>
      </c>
      <c r="P16" s="308"/>
      <c r="Q16" s="168"/>
    </row>
    <row r="17" spans="1:17" ht="12.75" customHeight="1" thickBot="1">
      <c r="A17" s="476"/>
      <c r="B17" s="1185"/>
      <c r="C17" s="176">
        <v>2008</v>
      </c>
      <c r="D17" s="196" t="str">
        <f>výsledky!D324</f>
        <v>Emily</v>
      </c>
      <c r="E17" s="170" t="str">
        <f>výsledky!E324</f>
        <v>Gerulová</v>
      </c>
      <c r="F17" s="171" t="str">
        <f>výsledky!F324</f>
        <v>Orlová</v>
      </c>
      <c r="G17" s="304" t="str">
        <f>výsledky!G324</f>
        <v>01:17,0</v>
      </c>
      <c r="H17" s="169" t="str">
        <f>výsledky!H324</f>
        <v>Gabriela</v>
      </c>
      <c r="I17" s="170" t="str">
        <f>výsledky!I324</f>
        <v>Szotkowská</v>
      </c>
      <c r="J17" s="171" t="str">
        <f>výsledky!J324</f>
        <v>Jablunkov</v>
      </c>
      <c r="K17" s="304" t="str">
        <f>výsledky!K324</f>
        <v>01:18,0</v>
      </c>
      <c r="L17" s="169" t="str">
        <f>výsledky!L324</f>
        <v>Helena</v>
      </c>
      <c r="M17" s="170" t="str">
        <f>výsledky!M324</f>
        <v>Benčová</v>
      </c>
      <c r="N17" s="171" t="str">
        <f>výsledky!N324</f>
        <v>Frýdek-Místek</v>
      </c>
      <c r="O17" s="304" t="str">
        <f>výsledky!O324</f>
        <v>01:18,7</v>
      </c>
      <c r="P17" s="167"/>
      <c r="Q17" s="168"/>
    </row>
    <row r="18" spans="1:17" ht="12.75" customHeight="1">
      <c r="A18" s="106"/>
      <c r="B18" s="1185"/>
      <c r="C18" s="176">
        <v>2009</v>
      </c>
      <c r="D18" s="196" t="str">
        <f>výsledky!D352</f>
        <v>Helena</v>
      </c>
      <c r="E18" s="170" t="str">
        <f>výsledky!E352</f>
        <v>Benčová</v>
      </c>
      <c r="F18" s="171" t="str">
        <f>výsledky!F352</f>
        <v>Frýdek-Místek</v>
      </c>
      <c r="G18" s="304" t="str">
        <f>výsledky!G352</f>
        <v>01:13,0</v>
      </c>
      <c r="H18" s="169" t="str">
        <f>výsledky!H352</f>
        <v>Eva</v>
      </c>
      <c r="I18" s="170" t="str">
        <f>výsledky!I352</f>
        <v>Pištěková</v>
      </c>
      <c r="J18" s="171" t="str">
        <f>výsledky!J352</f>
        <v>Frýdek-Místek</v>
      </c>
      <c r="K18" s="304" t="str">
        <f>výsledky!K352</f>
        <v>01:14,0</v>
      </c>
      <c r="L18" s="169" t="str">
        <f>výsledky!L352</f>
        <v>Kateřina</v>
      </c>
      <c r="M18" s="170" t="str">
        <f>výsledky!M352</f>
        <v>Krtková</v>
      </c>
      <c r="N18" s="171" t="str">
        <f>výsledky!N352</f>
        <v>Frýdek-Místek</v>
      </c>
      <c r="O18" s="304" t="str">
        <f>výsledky!O352</f>
        <v>01:15,0</v>
      </c>
      <c r="P18" s="167"/>
      <c r="Q18" s="168"/>
    </row>
    <row r="19" spans="1:17" ht="12.75" customHeight="1">
      <c r="A19" s="106"/>
      <c r="B19" s="1185"/>
      <c r="C19" s="176">
        <v>2010</v>
      </c>
      <c r="D19" s="196" t="str">
        <f>výsledky!D380</f>
        <v>Kristýna</v>
      </c>
      <c r="E19" s="170" t="str">
        <f>výsledky!E380</f>
        <v>Škanderová</v>
      </c>
      <c r="F19" s="171" t="str">
        <f>výsledky!F380</f>
        <v>Frýdek-Místek</v>
      </c>
      <c r="G19" s="304" t="str">
        <f>výsledky!G380</f>
        <v>01:19,0</v>
      </c>
      <c r="H19" s="169" t="str">
        <f>výsledky!H380</f>
        <v>Petra</v>
      </c>
      <c r="I19" s="170" t="str">
        <f>výsledky!I380</f>
        <v>Pavlásková</v>
      </c>
      <c r="J19" s="171" t="str">
        <f>výsledky!J380</f>
        <v>Frýdek-Místek</v>
      </c>
      <c r="K19" s="304" t="str">
        <f>výsledky!K380</f>
        <v>01:22,0</v>
      </c>
      <c r="L19" s="169" t="str">
        <f>výsledky!L380</f>
        <v>Martina</v>
      </c>
      <c r="M19" s="170" t="str">
        <f>výsledky!M380</f>
        <v>Bartošicová</v>
      </c>
      <c r="N19" s="171" t="str">
        <f>výsledky!N380</f>
        <v>Orlová</v>
      </c>
      <c r="O19" s="304" t="str">
        <f>výsledky!O380</f>
        <v>01:26,0</v>
      </c>
      <c r="P19" s="167"/>
      <c r="Q19" s="168"/>
    </row>
    <row r="20" spans="1:17" ht="12.75" customHeight="1">
      <c r="A20" s="106"/>
      <c r="B20" s="1185"/>
      <c r="C20" s="547">
        <v>2011</v>
      </c>
      <c r="D20" s="537" t="str">
        <f>výsledky!D408</f>
        <v>Jana</v>
      </c>
      <c r="E20" s="542" t="str">
        <f>výsledky!E408</f>
        <v>Nováková</v>
      </c>
      <c r="F20" s="543" t="str">
        <f>výsledky!F408</f>
        <v>Ostrava</v>
      </c>
      <c r="G20" s="544" t="str">
        <f>výsledky!G408</f>
        <v>01:15,0</v>
      </c>
      <c r="H20" s="541" t="str">
        <f>výsledky!H408</f>
        <v>Natalia</v>
      </c>
      <c r="I20" s="542" t="str">
        <f>výsledky!I408</f>
        <v>Sewastynowicz</v>
      </c>
      <c r="J20" s="543" t="str">
        <f>výsledky!J408</f>
        <v>Istebna</v>
      </c>
      <c r="K20" s="544" t="str">
        <f>výsledky!K408</f>
        <v>01:18,0</v>
      </c>
      <c r="L20" s="541" t="str">
        <f>výsledky!L408</f>
        <v>Klára</v>
      </c>
      <c r="M20" s="542" t="str">
        <f>výsledky!M408</f>
        <v>Teofilová</v>
      </c>
      <c r="N20" s="543" t="str">
        <f>výsledky!N408</f>
        <v>Bystřice</v>
      </c>
      <c r="O20" s="544" t="str">
        <f>výsledky!O408</f>
        <v>01:19,0</v>
      </c>
      <c r="P20" s="558"/>
      <c r="Q20" s="212"/>
    </row>
    <row r="21" spans="1:17" ht="12.75" customHeight="1">
      <c r="A21" s="106"/>
      <c r="B21" s="1185"/>
      <c r="C21" s="397">
        <v>2012</v>
      </c>
      <c r="D21" s="527" t="str">
        <f>výsledky!D436</f>
        <v>Eliška</v>
      </c>
      <c r="E21" s="532" t="str">
        <f>výsledky!E436</f>
        <v>Kopcová</v>
      </c>
      <c r="F21" s="533" t="str">
        <f>výsledky!F436</f>
        <v>Frýdek-Místek</v>
      </c>
      <c r="G21" s="289" t="str">
        <f>výsledky!G436</f>
        <v>01:16,0</v>
      </c>
      <c r="H21" s="531" t="str">
        <f>výsledky!H436</f>
        <v>Jana</v>
      </c>
      <c r="I21" s="532" t="str">
        <f>výsledky!I436</f>
        <v>Swierkošová</v>
      </c>
      <c r="J21" s="533" t="str">
        <f>výsledky!J436</f>
        <v>Frýdek-Místek</v>
      </c>
      <c r="K21" s="289" t="str">
        <f>výsledky!K436</f>
        <v>01:17,0</v>
      </c>
      <c r="L21" s="531" t="str">
        <f>výsledky!L436</f>
        <v>Klára</v>
      </c>
      <c r="M21" s="532" t="str">
        <f>výsledky!M436</f>
        <v>Teofilová</v>
      </c>
      <c r="N21" s="533" t="str">
        <f>výsledky!N436</f>
        <v>Bystřice</v>
      </c>
      <c r="O21" s="289" t="str">
        <f>výsledky!O436</f>
        <v>01:19,0</v>
      </c>
      <c r="P21" s="556"/>
      <c r="Q21" s="535"/>
    </row>
    <row r="22" spans="1:17" ht="12.75" customHeight="1">
      <c r="A22" s="106"/>
      <c r="B22" s="1185"/>
      <c r="C22" s="397">
        <v>2013</v>
      </c>
      <c r="D22" s="527" t="str">
        <f>výsledky!D464</f>
        <v>Karolína</v>
      </c>
      <c r="E22" s="532" t="str">
        <f>výsledky!E464</f>
        <v>Sasynová</v>
      </c>
      <c r="F22" s="533" t="str">
        <f>výsledky!F464</f>
        <v>Třinec</v>
      </c>
      <c r="G22" s="289" t="str">
        <f>výsledky!G464</f>
        <v>01:20,0</v>
      </c>
      <c r="H22" s="531" t="str">
        <f>výsledky!H464</f>
        <v>Laura</v>
      </c>
      <c r="I22" s="532" t="str">
        <f>výsledky!I464</f>
        <v>Legierska</v>
      </c>
      <c r="J22" s="533" t="str">
        <f>výsledky!J464</f>
        <v>Koniakow</v>
      </c>
      <c r="K22" s="289" t="str">
        <f>výsledky!K464</f>
        <v>01:23,0</v>
      </c>
      <c r="L22" s="531" t="str">
        <f>výsledky!L464</f>
        <v>Eliška</v>
      </c>
      <c r="M22" s="532" t="str">
        <f>výsledky!M464</f>
        <v>Marszalková</v>
      </c>
      <c r="N22" s="533" t="str">
        <f>výsledky!N464</f>
        <v>Karviná</v>
      </c>
      <c r="O22" s="289" t="str">
        <f>výsledky!O464</f>
        <v>01:24,0</v>
      </c>
      <c r="P22" s="556"/>
      <c r="Q22" s="535"/>
    </row>
    <row r="23" spans="1:17" ht="12.75" customHeight="1">
      <c r="A23" s="106"/>
      <c r="B23" s="1185"/>
      <c r="C23" s="397">
        <v>2014</v>
      </c>
      <c r="D23" s="527" t="str">
        <f>výsledky!D494</f>
        <v>Simona</v>
      </c>
      <c r="E23" s="532" t="str">
        <f>výsledky!E494</f>
        <v>Šimečková</v>
      </c>
      <c r="F23" s="533" t="str">
        <f>výsledky!F494</f>
        <v>Ostrava</v>
      </c>
      <c r="G23" s="289" t="str">
        <f>výsledky!G494</f>
        <v>01:13,0</v>
      </c>
      <c r="H23" s="531" t="str">
        <f>výsledky!H494</f>
        <v>Klára</v>
      </c>
      <c r="I23" s="532" t="str">
        <f>výsledky!I494</f>
        <v>Ningerová</v>
      </c>
      <c r="J23" s="533" t="str">
        <f>výsledky!J494</f>
        <v>Frýdek-Místek</v>
      </c>
      <c r="K23" s="289" t="str">
        <f>výsledky!K494</f>
        <v>01:14,0</v>
      </c>
      <c r="L23" s="531" t="str">
        <f>výsledky!L494</f>
        <v>Šarlota</v>
      </c>
      <c r="M23" s="532" t="str">
        <f>výsledky!M494</f>
        <v>Rainochová</v>
      </c>
      <c r="N23" s="533" t="str">
        <f>výsledky!N494</f>
        <v>Frýdek-Místek</v>
      </c>
      <c r="O23" s="289" t="str">
        <f>výsledky!O494</f>
        <v>01:16,0</v>
      </c>
      <c r="P23" s="556"/>
      <c r="Q23" s="535"/>
    </row>
    <row r="24" spans="1:17" ht="12.75" customHeight="1" thickBot="1">
      <c r="A24" s="106"/>
      <c r="B24" s="1186"/>
      <c r="C24" s="177">
        <v>2015</v>
      </c>
      <c r="D24" s="485"/>
      <c r="E24" s="174"/>
      <c r="F24" s="150"/>
      <c r="G24" s="292"/>
      <c r="H24" s="173"/>
      <c r="I24" s="174"/>
      <c r="J24" s="150"/>
      <c r="K24" s="292"/>
      <c r="L24" s="173"/>
      <c r="M24" s="174"/>
      <c r="N24" s="150"/>
      <c r="O24" s="292"/>
      <c r="P24" s="141"/>
      <c r="Q24" s="142"/>
    </row>
    <row r="25" spans="1:17" ht="12.75" customHeight="1" thickBot="1"/>
    <row r="26" spans="1:17" ht="12.75" customHeight="1">
      <c r="A26" s="471"/>
      <c r="B26" s="1154" t="s">
        <v>778</v>
      </c>
      <c r="C26" s="1155"/>
      <c r="D26" s="1132" t="s">
        <v>1445</v>
      </c>
      <c r="E26" s="1133"/>
      <c r="F26" s="1133"/>
      <c r="G26" s="1133"/>
      <c r="H26" s="1133"/>
      <c r="I26" s="1133"/>
      <c r="J26" s="1133"/>
      <c r="K26" s="1133"/>
      <c r="L26" s="1133"/>
      <c r="M26" s="1133"/>
      <c r="N26" s="1133"/>
      <c r="O26" s="1160"/>
      <c r="P26" s="1158" t="s">
        <v>1444</v>
      </c>
      <c r="Q26" s="1159"/>
    </row>
    <row r="27" spans="1:17" ht="12.75" customHeight="1" thickBot="1">
      <c r="A27" s="474"/>
      <c r="B27" s="1156"/>
      <c r="C27" s="1157"/>
      <c r="D27" s="1135" t="s">
        <v>1446</v>
      </c>
      <c r="E27" s="1136"/>
      <c r="F27" s="1136"/>
      <c r="G27" s="1136"/>
      <c r="H27" s="1137" t="s">
        <v>1447</v>
      </c>
      <c r="I27" s="1137"/>
      <c r="J27" s="1137"/>
      <c r="K27" s="1137"/>
      <c r="L27" s="1138" t="s">
        <v>1448</v>
      </c>
      <c r="M27" s="1138"/>
      <c r="N27" s="1138"/>
      <c r="O27" s="1161"/>
      <c r="P27" s="179" t="s">
        <v>1443</v>
      </c>
      <c r="Q27" s="178" t="s">
        <v>1451</v>
      </c>
    </row>
    <row r="28" spans="1:17" ht="12.75" customHeight="1">
      <c r="A28" s="474"/>
      <c r="B28" s="1151" t="s">
        <v>654</v>
      </c>
      <c r="C28" s="175">
        <v>1995</v>
      </c>
      <c r="D28" s="182" t="str">
        <f>výsledky!D9</f>
        <v>Lukáš</v>
      </c>
      <c r="E28" s="181" t="str">
        <f>výsledky!E9</f>
        <v>Slowioczek</v>
      </c>
      <c r="F28" s="132" t="str">
        <f>výsledky!F9</f>
        <v>Jablunkov</v>
      </c>
      <c r="G28" s="287">
        <f>výsledky!G9</f>
        <v>1.8124999999999999E-3</v>
      </c>
      <c r="H28" s="182" t="str">
        <f>výsledky!H9</f>
        <v>Roman</v>
      </c>
      <c r="I28" s="181" t="str">
        <f>výsledky!I9</f>
        <v>Hudák</v>
      </c>
      <c r="J28" s="132" t="str">
        <f>výsledky!J9</f>
        <v>Hrádek</v>
      </c>
      <c r="K28" s="287">
        <f>výsledky!K9</f>
        <v>1.8634259259259261E-3</v>
      </c>
      <c r="L28" s="182" t="str">
        <f>výsledky!L9</f>
        <v>Janusz</v>
      </c>
      <c r="M28" s="181" t="str">
        <f>výsledky!M9</f>
        <v>Hóta</v>
      </c>
      <c r="N28" s="132" t="str">
        <f>výsledky!N9</f>
        <v>Hrádek</v>
      </c>
      <c r="O28" s="287">
        <f>výsledky!O9</f>
        <v>1.8749999999999999E-3</v>
      </c>
      <c r="P28" s="307"/>
      <c r="Q28" s="135"/>
    </row>
    <row r="29" spans="1:17" ht="12.75" customHeight="1">
      <c r="A29" s="474"/>
      <c r="B29" s="1152"/>
      <c r="C29" s="176">
        <v>1996</v>
      </c>
      <c r="D29" s="166" t="str">
        <f>výsledky!D29</f>
        <v xml:space="preserve">Jan </v>
      </c>
      <c r="E29" s="163" t="str">
        <f>výsledky!E29</f>
        <v>Kadlubiec</v>
      </c>
      <c r="F29" s="164" t="str">
        <f>výsledky!F29</f>
        <v>Jablunkov</v>
      </c>
      <c r="G29" s="309">
        <f>výsledky!G29</f>
        <v>1.8124999999999999E-3</v>
      </c>
      <c r="H29" s="166" t="str">
        <f>výsledky!H29</f>
        <v>Marek</v>
      </c>
      <c r="I29" s="163" t="str">
        <f>výsledky!I29</f>
        <v>Pav</v>
      </c>
      <c r="J29" s="164" t="str">
        <f>výsledky!J29</f>
        <v>Hrádek</v>
      </c>
      <c r="K29" s="309">
        <f>výsledky!K29</f>
        <v>1.8634259259259261E-3</v>
      </c>
      <c r="L29" s="166" t="str">
        <f>výsledky!L29</f>
        <v>Michal</v>
      </c>
      <c r="M29" s="163" t="str">
        <f>výsledky!M29</f>
        <v>Jursa</v>
      </c>
      <c r="N29" s="164" t="str">
        <f>výsledky!N29</f>
        <v>Hrádek</v>
      </c>
      <c r="O29" s="309">
        <f>výsledky!O29</f>
        <v>1.8749999999999999E-3</v>
      </c>
      <c r="P29" s="308"/>
      <c r="Q29" s="168"/>
    </row>
    <row r="30" spans="1:17" ht="12.75" customHeight="1">
      <c r="A30" s="474"/>
      <c r="B30" s="1152"/>
      <c r="C30" s="176">
        <v>1997</v>
      </c>
      <c r="D30" s="166" t="str">
        <f>výsledky!D49</f>
        <v>Rostislav</v>
      </c>
      <c r="E30" s="172" t="str">
        <f>výsledky!E49</f>
        <v>Jiřičný</v>
      </c>
      <c r="F30" s="171" t="str">
        <f>výsledky!F49</f>
        <v>Bruntál</v>
      </c>
      <c r="G30" s="309">
        <f>výsledky!G49</f>
        <v>1.9074074074074074E-3</v>
      </c>
      <c r="H30" s="166" t="str">
        <f>výsledky!H49</f>
        <v>Ondřej</v>
      </c>
      <c r="I30" s="172" t="str">
        <f>výsledky!I49</f>
        <v>Raszka</v>
      </c>
      <c r="J30" s="171" t="str">
        <f>výsledky!J49</f>
        <v>Bystřice</v>
      </c>
      <c r="K30" s="309">
        <f>výsledky!K49</f>
        <v>1.9583333333333336E-3</v>
      </c>
      <c r="L30" s="166" t="str">
        <f>výsledky!L49</f>
        <v>Tomáš</v>
      </c>
      <c r="M30" s="172" t="str">
        <f>výsledky!M49</f>
        <v>Urban</v>
      </c>
      <c r="N30" s="171" t="str">
        <f>výsledky!N49</f>
        <v>Bruntál</v>
      </c>
      <c r="O30" s="309">
        <f>výsledky!O49</f>
        <v>1.9699074074074076E-3</v>
      </c>
      <c r="P30" s="308"/>
      <c r="Q30" s="168"/>
    </row>
    <row r="31" spans="1:17" ht="12.75" customHeight="1">
      <c r="A31" s="474"/>
      <c r="B31" s="1152"/>
      <c r="C31" s="176">
        <v>1998</v>
      </c>
      <c r="D31" s="199" t="str">
        <f>výsledky!D69</f>
        <v>Martin</v>
      </c>
      <c r="E31" s="200" t="str">
        <f>výsledky!E69</f>
        <v>Kühnel</v>
      </c>
      <c r="F31" s="198" t="str">
        <f>výsledky!F69</f>
        <v>Bruntál</v>
      </c>
      <c r="G31" s="310">
        <f>výsledky!G69</f>
        <v>1.689814814814815E-3</v>
      </c>
      <c r="H31" s="166" t="str">
        <f>výsledky!H69</f>
        <v>Rostislav</v>
      </c>
      <c r="I31" s="172" t="str">
        <f>výsledky!I69</f>
        <v>Jiřičný</v>
      </c>
      <c r="J31" s="171" t="str">
        <f>výsledky!J69</f>
        <v>Bruntál</v>
      </c>
      <c r="K31" s="309">
        <f>výsledky!K69</f>
        <v>1.6932870370370372E-3</v>
      </c>
      <c r="L31" s="166" t="str">
        <f>výsledky!L69</f>
        <v>Michal</v>
      </c>
      <c r="M31" s="172" t="str">
        <f>výsledky!M69</f>
        <v>Sikora</v>
      </c>
      <c r="N31" s="171" t="str">
        <f>výsledky!N69</f>
        <v>Třinec</v>
      </c>
      <c r="O31" s="309">
        <f>výsledky!O69</f>
        <v>1.7268518518518518E-3</v>
      </c>
      <c r="P31" s="308"/>
      <c r="Q31" s="168"/>
    </row>
    <row r="32" spans="1:17" ht="12.75" customHeight="1">
      <c r="A32" s="474"/>
      <c r="B32" s="1152"/>
      <c r="C32" s="176">
        <v>1999</v>
      </c>
      <c r="D32" s="166" t="str">
        <f>výsledky!D89</f>
        <v>Michal</v>
      </c>
      <c r="E32" s="172" t="str">
        <f>výsledky!E89</f>
        <v>Sikora</v>
      </c>
      <c r="F32" s="171" t="str">
        <f>výsledky!F89</f>
        <v>Třinec</v>
      </c>
      <c r="G32" s="309">
        <f>výsledky!G89</f>
        <v>1.7037037037037036E-3</v>
      </c>
      <c r="H32" s="166" t="str">
        <f>výsledky!H89</f>
        <v>Andrzej</v>
      </c>
      <c r="I32" s="172" t="str">
        <f>výsledky!I89</f>
        <v>Raszka</v>
      </c>
      <c r="J32" s="171" t="str">
        <f>výsledky!J89</f>
        <v>Bystřice</v>
      </c>
      <c r="K32" s="309">
        <f>výsledky!K89</f>
        <v>1.7233796296296294E-3</v>
      </c>
      <c r="L32" s="166" t="str">
        <f>výsledky!L89</f>
        <v>Damian</v>
      </c>
      <c r="M32" s="172" t="str">
        <f>výsledky!M89</f>
        <v>Marekwica</v>
      </c>
      <c r="N32" s="171" t="str">
        <f>výsledky!N89</f>
        <v>Istebna</v>
      </c>
      <c r="O32" s="309">
        <f>výsledky!O89</f>
        <v>1.7592592592592592E-3</v>
      </c>
      <c r="P32" s="308"/>
      <c r="Q32" s="168"/>
    </row>
    <row r="33" spans="1:17" ht="12.75" customHeight="1">
      <c r="A33" s="474"/>
      <c r="B33" s="1152"/>
      <c r="C33" s="176">
        <v>2000</v>
      </c>
      <c r="D33" s="199" t="str">
        <f>výsledky!D109</f>
        <v>Tomáš</v>
      </c>
      <c r="E33" s="200" t="str">
        <f>výsledky!E109</f>
        <v>Spratek</v>
      </c>
      <c r="F33" s="198" t="str">
        <f>výsledky!F109</f>
        <v>Bystřice</v>
      </c>
      <c r="G33" s="310">
        <f>výsledky!G109</f>
        <v>1.6585648148148148E-3</v>
      </c>
      <c r="H33" s="166" t="str">
        <f>výsledky!H109</f>
        <v>Józef</v>
      </c>
      <c r="I33" s="172" t="str">
        <f>výsledky!I109</f>
        <v>Kawulok</v>
      </c>
      <c r="J33" s="171" t="str">
        <f>výsledky!J109</f>
        <v>Istebna</v>
      </c>
      <c r="K33" s="309">
        <f>výsledky!K109</f>
        <v>1.6944444444444444E-3</v>
      </c>
      <c r="L33" s="166" t="str">
        <f>výsledky!L109</f>
        <v>Jakub</v>
      </c>
      <c r="M33" s="172" t="str">
        <f>výsledky!M109</f>
        <v>Martynek</v>
      </c>
      <c r="N33" s="171" t="str">
        <f>výsledky!N109</f>
        <v>Mosty u Jabl.</v>
      </c>
      <c r="O33" s="309">
        <f>výsledky!O109</f>
        <v>1.7222222222222222E-3</v>
      </c>
      <c r="P33" s="308"/>
      <c r="Q33" s="168"/>
    </row>
    <row r="34" spans="1:17" ht="12.75" customHeight="1">
      <c r="A34" s="474"/>
      <c r="B34" s="1152"/>
      <c r="C34" s="176">
        <v>2001</v>
      </c>
      <c r="D34" s="199" t="str">
        <f>výsledky!D131</f>
        <v xml:space="preserve">Daniel              </v>
      </c>
      <c r="E34" s="172" t="str">
        <f>výsledky!E131</f>
        <v xml:space="preserve">Moškoř              </v>
      </c>
      <c r="F34" s="171" t="str">
        <f>výsledky!F131</f>
        <v>Frýdek-Místek</v>
      </c>
      <c r="G34" s="318">
        <f>výsledky!G131</f>
        <v>224</v>
      </c>
      <c r="H34" s="166" t="str">
        <f>výsledky!H131</f>
        <v xml:space="preserve">Jiří                </v>
      </c>
      <c r="I34" s="172" t="str">
        <f>výsledky!I131</f>
        <v xml:space="preserve">Uherek              </v>
      </c>
      <c r="J34" s="171" t="str">
        <f>výsledky!J131</f>
        <v>Frýdek-Místek</v>
      </c>
      <c r="K34" s="318">
        <f>výsledky!K131</f>
        <v>228</v>
      </c>
      <c r="L34" s="166" t="str">
        <f>výsledky!L131</f>
        <v xml:space="preserve">Michal              </v>
      </c>
      <c r="M34" s="172" t="str">
        <f>výsledky!M131</f>
        <v xml:space="preserve">Štefek              </v>
      </c>
      <c r="N34" s="171" t="str">
        <f>výsledky!N131</f>
        <v>Frýdek-Místek</v>
      </c>
      <c r="O34" s="318">
        <f>výsledky!O131</f>
        <v>231.4</v>
      </c>
      <c r="P34" s="308"/>
      <c r="Q34" s="168"/>
    </row>
    <row r="35" spans="1:17" ht="12.75" customHeight="1">
      <c r="A35" s="474"/>
      <c r="B35" s="1152"/>
      <c r="C35" s="176">
        <v>2002</v>
      </c>
      <c r="D35" s="199" t="str">
        <f>výsledky!D153</f>
        <v>Michal</v>
      </c>
      <c r="E35" s="172" t="str">
        <f>výsledky!E153</f>
        <v>Štefek</v>
      </c>
      <c r="F35" s="171" t="str">
        <f>výsledky!F153</f>
        <v>Frýdek-Místek</v>
      </c>
      <c r="G35" s="304" t="str">
        <f>výsledky!G153</f>
        <v>02:25,5</v>
      </c>
      <c r="H35" s="166" t="str">
        <f>výsledky!H153</f>
        <v>Lukáš</v>
      </c>
      <c r="I35" s="172" t="str">
        <f>výsledky!I153</f>
        <v>Ulmann</v>
      </c>
      <c r="J35" s="171" t="str">
        <f>výsledky!J153</f>
        <v>Frýdek-Místek</v>
      </c>
      <c r="K35" s="304" t="str">
        <f>výsledky!K153</f>
        <v>02:37,2</v>
      </c>
      <c r="L35" s="166" t="str">
        <f>výsledky!L153</f>
        <v>Filip</v>
      </c>
      <c r="M35" s="172" t="str">
        <f>výsledky!M153</f>
        <v>Vludarčík</v>
      </c>
      <c r="N35" s="171" t="str">
        <f>výsledky!N153</f>
        <v>Frýdek-Místek</v>
      </c>
      <c r="O35" s="304" t="str">
        <f>výsledky!O153</f>
        <v>02:39,6</v>
      </c>
      <c r="P35" s="308"/>
      <c r="Q35" s="168"/>
    </row>
    <row r="36" spans="1:17" ht="12.75" customHeight="1">
      <c r="A36" s="474"/>
      <c r="B36" s="1152"/>
      <c r="C36" s="176">
        <v>2003</v>
      </c>
      <c r="D36" s="859" t="str">
        <f>výsledky!D197</f>
        <v>Jan</v>
      </c>
      <c r="E36" s="860" t="str">
        <f>výsledky!E197</f>
        <v>Mikulka</v>
      </c>
      <c r="F36" s="861" t="str">
        <f>výsledky!F197</f>
        <v>Frýdek-Místek</v>
      </c>
      <c r="G36" s="862" t="str">
        <f>výsledky!G197</f>
        <v>02:17,9</v>
      </c>
      <c r="H36" s="166" t="str">
        <f>výsledky!H197</f>
        <v>David</v>
      </c>
      <c r="I36" s="172" t="str">
        <f>výsledky!I197</f>
        <v>Štefek</v>
      </c>
      <c r="J36" s="171" t="str">
        <f>výsledky!J197</f>
        <v>Frýdek-Místek</v>
      </c>
      <c r="K36" s="304" t="str">
        <f>výsledky!K197</f>
        <v>02:21,4</v>
      </c>
      <c r="L36" s="166" t="str">
        <f>výsledky!L197</f>
        <v>Tomasz</v>
      </c>
      <c r="M36" s="172" t="str">
        <f>výsledky!M197</f>
        <v>Kaczmarzyk</v>
      </c>
      <c r="N36" s="171" t="str">
        <f>výsledky!N197</f>
        <v>Istebna</v>
      </c>
      <c r="O36" s="304" t="str">
        <f>výsledky!O197</f>
        <v>02:23,2</v>
      </c>
      <c r="P36" s="308" t="str">
        <f>G36</f>
        <v>02:17,9</v>
      </c>
      <c r="Q36" s="168">
        <v>2003</v>
      </c>
    </row>
    <row r="37" spans="1:17" ht="12.75" customHeight="1">
      <c r="A37" s="474"/>
      <c r="B37" s="1152"/>
      <c r="C37" s="176">
        <v>2004</v>
      </c>
      <c r="D37" s="199" t="str">
        <f>výsledky!D219</f>
        <v>Lukáš</v>
      </c>
      <c r="E37" s="200" t="str">
        <f>výsledky!E219</f>
        <v>Rusínek</v>
      </c>
      <c r="F37" s="198" t="str">
        <f>výsledky!F219</f>
        <v>Frýdek-Místek</v>
      </c>
      <c r="G37" s="306" t="str">
        <f>výsledky!G219</f>
        <v>02:22,0</v>
      </c>
      <c r="H37" s="166" t="str">
        <f>výsledky!H219</f>
        <v>Filip</v>
      </c>
      <c r="I37" s="172" t="str">
        <f>výsledky!I219</f>
        <v>Řeha</v>
      </c>
      <c r="J37" s="171" t="str">
        <f>výsledky!J219</f>
        <v>Frýdek-Místek</v>
      </c>
      <c r="K37" s="304" t="str">
        <f>výsledky!K219</f>
        <v>02:25,0</v>
      </c>
      <c r="L37" s="166" t="str">
        <f>výsledky!L219</f>
        <v>Daniel</v>
      </c>
      <c r="M37" s="172" t="str">
        <f>výsledky!M219</f>
        <v>Teofil</v>
      </c>
      <c r="N37" s="171" t="str">
        <f>výsledky!N219</f>
        <v>Mosty u Jabl.</v>
      </c>
      <c r="O37" s="304" t="str">
        <f>výsledky!O219</f>
        <v>02:30,0</v>
      </c>
      <c r="P37" s="308"/>
      <c r="Q37" s="168"/>
    </row>
    <row r="38" spans="1:17" ht="12.75" customHeight="1">
      <c r="A38" s="474"/>
      <c r="B38" s="1152"/>
      <c r="C38" s="176">
        <v>2005</v>
      </c>
      <c r="D38" s="199" t="str">
        <f>výsledky!D245</f>
        <v>Oto</v>
      </c>
      <c r="E38" s="200" t="str">
        <f>výsledky!E245</f>
        <v>Svider</v>
      </c>
      <c r="F38" s="198" t="str">
        <f>výsledky!F245</f>
        <v>Třinec</v>
      </c>
      <c r="G38" s="306" t="str">
        <f>výsledky!G245</f>
        <v>02:26,0</v>
      </c>
      <c r="H38" s="166" t="str">
        <f>výsledky!H245</f>
        <v>Lukáš</v>
      </c>
      <c r="I38" s="172" t="str">
        <f>výsledky!I245</f>
        <v>Teofil</v>
      </c>
      <c r="J38" s="171" t="str">
        <f>výsledky!J245</f>
        <v>Bystřice</v>
      </c>
      <c r="K38" s="304" t="str">
        <f>výsledky!K245</f>
        <v>02:30,0</v>
      </c>
      <c r="L38" s="166" t="str">
        <f>výsledky!L245</f>
        <v>Lukáš</v>
      </c>
      <c r="M38" s="172" t="str">
        <f>výsledky!M245</f>
        <v>Němec</v>
      </c>
      <c r="N38" s="171" t="str">
        <f>výsledky!N245</f>
        <v>Frýdek-Místek</v>
      </c>
      <c r="O38" s="304" t="str">
        <f>výsledky!O245</f>
        <v>02:32,0</v>
      </c>
      <c r="P38" s="308"/>
      <c r="Q38" s="168"/>
    </row>
    <row r="39" spans="1:17" ht="12.75" customHeight="1">
      <c r="A39" s="474"/>
      <c r="B39" s="1152"/>
      <c r="C39" s="176">
        <v>2006</v>
      </c>
      <c r="D39" s="166" t="str">
        <f>výsledky!D271</f>
        <v>Juraj</v>
      </c>
      <c r="E39" s="172" t="str">
        <f>výsledky!E271</f>
        <v>Jarina</v>
      </c>
      <c r="F39" s="171" t="str">
        <f>výsledky!F271</f>
        <v>Rájec</v>
      </c>
      <c r="G39" s="304" t="str">
        <f>výsledky!G271</f>
        <v>02:26,0</v>
      </c>
      <c r="H39" s="166" t="str">
        <f>výsledky!H271</f>
        <v>Adam</v>
      </c>
      <c r="I39" s="172" t="str">
        <f>výsledky!I271</f>
        <v>Poloch</v>
      </c>
      <c r="J39" s="171" t="str">
        <f>výsledky!J271</f>
        <v>Frýdek-Místek</v>
      </c>
      <c r="K39" s="304" t="str">
        <f>výsledky!K271</f>
        <v>02:28,0</v>
      </c>
      <c r="L39" s="166" t="str">
        <f>výsledky!L271</f>
        <v>Daniel</v>
      </c>
      <c r="M39" s="172" t="str">
        <f>výsledky!M271</f>
        <v>Ciencala</v>
      </c>
      <c r="N39" s="171" t="str">
        <f>výsledky!N271</f>
        <v>Bystřice</v>
      </c>
      <c r="O39" s="304" t="str">
        <f>výsledky!O271</f>
        <v>02:29,0</v>
      </c>
      <c r="P39" s="308"/>
      <c r="Q39" s="168"/>
    </row>
    <row r="40" spans="1:17" ht="12.75" customHeight="1">
      <c r="A40" s="474"/>
      <c r="B40" s="1152"/>
      <c r="C40" s="176">
        <v>2007</v>
      </c>
      <c r="D40" s="199" t="str">
        <f>výsledky!D297</f>
        <v>Andrzej</v>
      </c>
      <c r="E40" s="200" t="str">
        <f>výsledky!E297</f>
        <v>Zawada</v>
      </c>
      <c r="F40" s="198" t="str">
        <f>výsledky!F297</f>
        <v>Istebna</v>
      </c>
      <c r="G40" s="306" t="str">
        <f>výsledky!G297</f>
        <v>02:23,0</v>
      </c>
      <c r="H40" s="166" t="str">
        <f>výsledky!H297</f>
        <v>Dalibor</v>
      </c>
      <c r="I40" s="172" t="str">
        <f>výsledky!I297</f>
        <v>Sikora</v>
      </c>
      <c r="J40" s="171" t="str">
        <f>výsledky!J297</f>
        <v>Jablunkov</v>
      </c>
      <c r="K40" s="304" t="str">
        <f>výsledky!K297</f>
        <v>02:26,0</v>
      </c>
      <c r="L40" s="166" t="str">
        <f>výsledky!L297</f>
        <v>Jan</v>
      </c>
      <c r="M40" s="172" t="str">
        <f>výsledky!M297</f>
        <v>Gerek</v>
      </c>
      <c r="N40" s="171" t="str">
        <f>výsledky!N297</f>
        <v>Frýdek-Místek</v>
      </c>
      <c r="O40" s="304" t="str">
        <f>výsledky!O297</f>
        <v>02:28,0</v>
      </c>
      <c r="P40" s="308"/>
      <c r="Q40" s="168"/>
    </row>
    <row r="41" spans="1:17" ht="12.75" customHeight="1" thickBot="1">
      <c r="A41" s="476"/>
      <c r="B41" s="1152"/>
      <c r="C41" s="176">
        <v>2008</v>
      </c>
      <c r="D41" s="199" t="str">
        <f>výsledky!D325</f>
        <v>Maciej</v>
      </c>
      <c r="E41" s="200" t="str">
        <f>výsledky!E325</f>
        <v>Legierski</v>
      </c>
      <c r="F41" s="198" t="str">
        <f>výsledky!F325</f>
        <v>Jaworzynka</v>
      </c>
      <c r="G41" s="306" t="str">
        <f>výsledky!G325</f>
        <v>02:32,0</v>
      </c>
      <c r="H41" s="166" t="str">
        <f>výsledky!H325</f>
        <v>Luboš</v>
      </c>
      <c r="I41" s="172" t="str">
        <f>výsledky!I325</f>
        <v>Konderla</v>
      </c>
      <c r="J41" s="171" t="str">
        <f>výsledky!J325</f>
        <v>Nýdek</v>
      </c>
      <c r="K41" s="304" t="str">
        <f>výsledky!K325</f>
        <v>02:32,5</v>
      </c>
      <c r="L41" s="166" t="str">
        <f>výsledky!L325</f>
        <v>Marek</v>
      </c>
      <c r="M41" s="172" t="str">
        <f>výsledky!M325</f>
        <v>Chrascina</v>
      </c>
      <c r="N41" s="171" t="str">
        <f>výsledky!N325</f>
        <v>Jablunkov</v>
      </c>
      <c r="O41" s="304" t="str">
        <f>výsledky!O325</f>
        <v>02:33,8</v>
      </c>
      <c r="P41" s="167"/>
      <c r="Q41" s="168"/>
    </row>
    <row r="42" spans="1:17" ht="12.75" customHeight="1">
      <c r="A42" s="474"/>
      <c r="B42" s="1152"/>
      <c r="C42" s="176">
        <v>2008</v>
      </c>
      <c r="D42" s="199" t="str">
        <f>výsledky!D353</f>
        <v>Dominik</v>
      </c>
      <c r="E42" s="200" t="str">
        <f>výsledky!E353</f>
        <v>Janeček</v>
      </c>
      <c r="F42" s="198" t="str">
        <f>výsledky!F353</f>
        <v>Frýdek-Místek</v>
      </c>
      <c r="G42" s="306" t="str">
        <f>výsledky!G353</f>
        <v>02:21,0</v>
      </c>
      <c r="H42" s="166" t="str">
        <f>výsledky!H353</f>
        <v>Jakub</v>
      </c>
      <c r="I42" s="172" t="str">
        <f>výsledky!I353</f>
        <v>Raszka</v>
      </c>
      <c r="J42" s="171" t="str">
        <f>výsledky!J353</f>
        <v>Hrádek</v>
      </c>
      <c r="K42" s="304" t="str">
        <f>výsledky!K353</f>
        <v>02:29,0</v>
      </c>
      <c r="L42" s="166" t="str">
        <f>výsledky!L353</f>
        <v>Vojtěch</v>
      </c>
      <c r="M42" s="172" t="str">
        <f>výsledky!M353</f>
        <v>Houdek</v>
      </c>
      <c r="N42" s="171" t="str">
        <f>výsledky!N353</f>
        <v>Třinec</v>
      </c>
      <c r="O42" s="304" t="str">
        <f>výsledky!O353</f>
        <v>02:31,0</v>
      </c>
      <c r="P42" s="167"/>
      <c r="Q42" s="168"/>
    </row>
    <row r="43" spans="1:17" ht="12.75" customHeight="1">
      <c r="A43" s="474"/>
      <c r="B43" s="1152"/>
      <c r="C43" s="176">
        <v>2010</v>
      </c>
      <c r="D43" s="199" t="str">
        <f>výsledky!D381</f>
        <v>Ondřej</v>
      </c>
      <c r="E43" s="200" t="str">
        <f>výsledky!E381</f>
        <v>Szotkowski</v>
      </c>
      <c r="F43" s="198" t="str">
        <f>výsledky!F381</f>
        <v>Jablunkov</v>
      </c>
      <c r="G43" s="306" t="str">
        <f>výsledky!G381</f>
        <v>02:27,0</v>
      </c>
      <c r="H43" s="166" t="str">
        <f>výsledky!H381</f>
        <v>Filip</v>
      </c>
      <c r="I43" s="172" t="str">
        <f>výsledky!I381</f>
        <v>Szotkowski</v>
      </c>
      <c r="J43" s="171" t="str">
        <f>výsledky!J381</f>
        <v>Třinec</v>
      </c>
      <c r="K43" s="304" t="str">
        <f>výsledky!K381</f>
        <v>02:29,0</v>
      </c>
      <c r="L43" s="166" t="str">
        <f>výsledky!L381</f>
        <v>Dawid</v>
      </c>
      <c r="M43" s="172" t="str">
        <f>výsledky!M381</f>
        <v>Zawada</v>
      </c>
      <c r="N43" s="171" t="str">
        <f>výsledky!N381</f>
        <v>Istebna</v>
      </c>
      <c r="O43" s="304" t="str">
        <f>výsledky!O381</f>
        <v>02:31,0</v>
      </c>
      <c r="P43" s="167"/>
      <c r="Q43" s="168"/>
    </row>
    <row r="44" spans="1:17" ht="12.75" customHeight="1">
      <c r="A44" s="474"/>
      <c r="B44" s="1152"/>
      <c r="C44" s="547">
        <v>2011</v>
      </c>
      <c r="D44" s="557" t="str">
        <f>výsledky!D409</f>
        <v>Filip</v>
      </c>
      <c r="E44" s="560" t="str">
        <f>výsledky!E409</f>
        <v>Szotkowski</v>
      </c>
      <c r="F44" s="539" t="str">
        <f>výsledky!F409</f>
        <v>Hrádek</v>
      </c>
      <c r="G44" s="540" t="str">
        <f>výsledky!G409</f>
        <v>02:18,0</v>
      </c>
      <c r="H44" s="548" t="str">
        <f>výsledky!H409</f>
        <v>Dawid</v>
      </c>
      <c r="I44" s="549" t="str">
        <f>výsledky!I409</f>
        <v>Zawada</v>
      </c>
      <c r="J44" s="543" t="str">
        <f>výsledky!J409</f>
        <v>Istebna</v>
      </c>
      <c r="K44" s="544" t="str">
        <f>výsledky!K409</f>
        <v>02:20,0</v>
      </c>
      <c r="L44" s="548" t="str">
        <f>výsledky!L409</f>
        <v>Grzegorz</v>
      </c>
      <c r="M44" s="549" t="str">
        <f>výsledky!M409</f>
        <v>Zawada</v>
      </c>
      <c r="N44" s="543" t="str">
        <f>výsledky!N409</f>
        <v>Istebna</v>
      </c>
      <c r="O44" s="544" t="str">
        <f>výsledky!O409</f>
        <v>02:22,0</v>
      </c>
      <c r="P44" s="558"/>
      <c r="Q44" s="212"/>
    </row>
    <row r="45" spans="1:17" ht="12.75" customHeight="1">
      <c r="A45" s="474"/>
      <c r="B45" s="1152"/>
      <c r="C45" s="397">
        <v>2012</v>
      </c>
      <c r="D45" s="555" t="str">
        <f>výsledky!D437</f>
        <v>Grzegorz</v>
      </c>
      <c r="E45" s="559" t="str">
        <f>výsledky!E437</f>
        <v>Zawada</v>
      </c>
      <c r="F45" s="529" t="str">
        <f>výsledky!F437</f>
        <v>Istebna</v>
      </c>
      <c r="G45" s="530" t="str">
        <f>výsledky!G437</f>
        <v>02:09,0</v>
      </c>
      <c r="H45" s="158" t="str">
        <f>výsledky!H437</f>
        <v>Šimon</v>
      </c>
      <c r="I45" s="545" t="str">
        <f>výsledky!I437</f>
        <v>Skuplík</v>
      </c>
      <c r="J45" s="533" t="str">
        <f>výsledky!J437</f>
        <v>Frýdek-Místek</v>
      </c>
      <c r="K45" s="289" t="str">
        <f>výsledky!K437</f>
        <v>02:10,0</v>
      </c>
      <c r="L45" s="158" t="str">
        <f>výsledky!L437</f>
        <v>Pavel</v>
      </c>
      <c r="M45" s="545" t="str">
        <f>výsledky!M437</f>
        <v>Legierski</v>
      </c>
      <c r="N45" s="533" t="str">
        <f>výsledky!N437</f>
        <v>Jaworzynka</v>
      </c>
      <c r="O45" s="289" t="str">
        <f>výsledky!O437</f>
        <v>02:20,0</v>
      </c>
      <c r="P45" s="556"/>
      <c r="Q45" s="535"/>
    </row>
    <row r="46" spans="1:17" ht="12.75" customHeight="1">
      <c r="A46" s="474"/>
      <c r="B46" s="1152"/>
      <c r="C46" s="397">
        <v>2013</v>
      </c>
      <c r="D46" s="555" t="str">
        <f>výsledky!D465</f>
        <v>Filip</v>
      </c>
      <c r="E46" s="559" t="str">
        <f>výsledky!E465</f>
        <v>Jančík</v>
      </c>
      <c r="F46" s="529" t="str">
        <f>výsledky!F465</f>
        <v>Hrádek</v>
      </c>
      <c r="G46" s="530" t="str">
        <f>výsledky!G465</f>
        <v>01:18,0</v>
      </c>
      <c r="H46" s="158" t="str">
        <f>výsledky!H465</f>
        <v>Mateusz</v>
      </c>
      <c r="I46" s="545" t="str">
        <f>výsledky!I465</f>
        <v>Szymal</v>
      </c>
      <c r="J46" s="533" t="str">
        <f>výsledky!J465</f>
        <v>Skoczów</v>
      </c>
      <c r="K46" s="289" t="str">
        <f>výsledky!K465</f>
        <v>01:23,0</v>
      </c>
      <c r="L46" s="158" t="str">
        <f>výsledky!L465</f>
        <v>Marek</v>
      </c>
      <c r="M46" s="545" t="str">
        <f>výsledky!M465</f>
        <v>Krišica</v>
      </c>
      <c r="N46" s="533" t="str">
        <f>výsledky!N465</f>
        <v>Mosty u Jabl.</v>
      </c>
      <c r="O46" s="289" t="str">
        <f>výsledky!O465</f>
        <v>01:25,0</v>
      </c>
      <c r="P46" s="556"/>
      <c r="Q46" s="535"/>
    </row>
    <row r="47" spans="1:17" ht="12.75" customHeight="1">
      <c r="A47" s="474"/>
      <c r="B47" s="1152"/>
      <c r="C47" s="397">
        <v>2014</v>
      </c>
      <c r="D47" s="854" t="str">
        <f>výsledky!D495</f>
        <v>Filip</v>
      </c>
      <c r="E47" s="855" t="str">
        <f>výsledky!E495</f>
        <v>Jančík</v>
      </c>
      <c r="F47" s="856" t="str">
        <f>výsledky!F495</f>
        <v>Hrádek</v>
      </c>
      <c r="G47" s="857" t="str">
        <f>výsledky!G495</f>
        <v>01:10,0</v>
      </c>
      <c r="H47" s="158" t="str">
        <f>výsledky!H495</f>
        <v>Jan</v>
      </c>
      <c r="I47" s="545" t="str">
        <f>výsledky!I495</f>
        <v>Zawada</v>
      </c>
      <c r="J47" s="533" t="str">
        <f>výsledky!J495</f>
        <v>Istebna</v>
      </c>
      <c r="K47" s="289" t="str">
        <f>výsledky!K495</f>
        <v>01:13,0</v>
      </c>
      <c r="L47" s="158" t="str">
        <f>výsledky!L495</f>
        <v>František</v>
      </c>
      <c r="M47" s="545" t="str">
        <f>výsledky!M495</f>
        <v>Szkatula</v>
      </c>
      <c r="N47" s="533" t="str">
        <f>výsledky!N495</f>
        <v>Třinec</v>
      </c>
      <c r="O47" s="289" t="str">
        <f>výsledky!O495</f>
        <v>01:14,0</v>
      </c>
      <c r="P47" s="308" t="str">
        <f>G47</f>
        <v>01:10,0</v>
      </c>
      <c r="Q47" s="168">
        <v>2014</v>
      </c>
    </row>
    <row r="48" spans="1:17" ht="12.75" customHeight="1" thickBot="1">
      <c r="A48" s="476"/>
      <c r="B48" s="1153"/>
      <c r="C48" s="177">
        <v>2015</v>
      </c>
      <c r="D48" s="492"/>
      <c r="E48" s="493"/>
      <c r="F48" s="494"/>
      <c r="G48" s="495"/>
      <c r="H48" s="161"/>
      <c r="I48" s="162"/>
      <c r="J48" s="150"/>
      <c r="K48" s="292"/>
      <c r="L48" s="161"/>
      <c r="M48" s="162"/>
      <c r="N48" s="150"/>
      <c r="O48" s="292"/>
      <c r="P48" s="141"/>
      <c r="Q48" s="142"/>
    </row>
  </sheetData>
  <mergeCells count="14">
    <mergeCell ref="B4:B24"/>
    <mergeCell ref="B28:B48"/>
    <mergeCell ref="B26:C27"/>
    <mergeCell ref="B2:C3"/>
    <mergeCell ref="P26:Q26"/>
    <mergeCell ref="D26:O26"/>
    <mergeCell ref="D27:G27"/>
    <mergeCell ref="H27:K27"/>
    <mergeCell ref="L27:O27"/>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B1" workbookViewId="0">
      <selection activeCell="I23" sqref="I23"/>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9.14062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4.25" customHeight="1">
      <c r="A1" s="471"/>
      <c r="B1" s="1154" t="s">
        <v>779</v>
      </c>
      <c r="C1" s="1155"/>
      <c r="D1" s="1132" t="s">
        <v>1445</v>
      </c>
      <c r="E1" s="1133"/>
      <c r="F1" s="1133"/>
      <c r="G1" s="1133"/>
      <c r="H1" s="1133"/>
      <c r="I1" s="1133"/>
      <c r="J1" s="1133"/>
      <c r="K1" s="1133"/>
      <c r="L1" s="1133"/>
      <c r="M1" s="1133"/>
      <c r="N1" s="1133"/>
      <c r="O1" s="1160"/>
      <c r="P1" s="1158" t="s">
        <v>1444</v>
      </c>
      <c r="Q1" s="1159"/>
    </row>
    <row r="2" spans="1:17" ht="14.25" customHeight="1" thickBot="1">
      <c r="A2" s="474"/>
      <c r="B2" s="1156"/>
      <c r="C2" s="1157"/>
      <c r="D2" s="1135" t="s">
        <v>1446</v>
      </c>
      <c r="E2" s="1136"/>
      <c r="F2" s="1136"/>
      <c r="G2" s="1136"/>
      <c r="H2" s="1137" t="s">
        <v>1447</v>
      </c>
      <c r="I2" s="1137"/>
      <c r="J2" s="1137"/>
      <c r="K2" s="1137"/>
      <c r="L2" s="1138" t="s">
        <v>1448</v>
      </c>
      <c r="M2" s="1138"/>
      <c r="N2" s="1138"/>
      <c r="O2" s="1161"/>
      <c r="P2" s="179" t="s">
        <v>1443</v>
      </c>
      <c r="Q2" s="178" t="s">
        <v>1451</v>
      </c>
    </row>
    <row r="3" spans="1:17" ht="14.25" customHeight="1">
      <c r="A3" s="474"/>
      <c r="B3" s="1184" t="s">
        <v>623</v>
      </c>
      <c r="C3" s="175">
        <v>1995</v>
      </c>
      <c r="D3" s="155" t="str">
        <f>výsledky!D10</f>
        <v>Eva</v>
      </c>
      <c r="E3" s="154" t="str">
        <f>výsledky!E10</f>
        <v>Lacková</v>
      </c>
      <c r="F3" s="132" t="str">
        <f>výsledky!F10</f>
        <v>Třinec</v>
      </c>
      <c r="G3" s="287">
        <f>výsledky!G10</f>
        <v>1.6643518518518518E-3</v>
      </c>
      <c r="H3" s="155" t="str">
        <f>výsledky!H10</f>
        <v>Michaela</v>
      </c>
      <c r="I3" s="154" t="str">
        <f>výsledky!I10</f>
        <v>Przycková</v>
      </c>
      <c r="J3" s="132" t="str">
        <f>výsledky!J10</f>
        <v>Bystřice</v>
      </c>
      <c r="K3" s="287">
        <f>výsledky!K10</f>
        <v>1.6782407407407406E-3</v>
      </c>
      <c r="L3" s="155" t="str">
        <f>výsledky!L10</f>
        <v>Ania</v>
      </c>
      <c r="M3" s="154" t="str">
        <f>výsledky!M10</f>
        <v>Karczmarská</v>
      </c>
      <c r="N3" s="132" t="str">
        <f>výsledky!N10</f>
        <v>Bystřice</v>
      </c>
      <c r="O3" s="287">
        <f>výsledky!O10</f>
        <v>1.7245370370370372E-3</v>
      </c>
      <c r="P3" s="307"/>
      <c r="Q3" s="135"/>
    </row>
    <row r="4" spans="1:17" ht="14.25" customHeight="1">
      <c r="A4" s="474"/>
      <c r="B4" s="1185"/>
      <c r="C4" s="176">
        <v>1996</v>
      </c>
      <c r="D4" s="169" t="str">
        <f>výsledky!D30</f>
        <v>Michaela</v>
      </c>
      <c r="E4" s="180" t="str">
        <f>výsledky!E30</f>
        <v>Przycková</v>
      </c>
      <c r="F4" s="164" t="str">
        <f>výsledky!F30</f>
        <v>Hrádek</v>
      </c>
      <c r="G4" s="309">
        <f>výsledky!G30</f>
        <v>1.712962962962963E-3</v>
      </c>
      <c r="H4" s="169" t="str">
        <f>výsledky!H30</f>
        <v>Zdena</v>
      </c>
      <c r="I4" s="180" t="str">
        <f>výsledky!I30</f>
        <v>Cerchlanová</v>
      </c>
      <c r="J4" s="164" t="str">
        <f>výsledky!J30</f>
        <v>Svrčinovec</v>
      </c>
      <c r="K4" s="309">
        <f>výsledky!K30</f>
        <v>1.8055555555555557E-3</v>
      </c>
      <c r="L4" s="169" t="str">
        <f>výsledky!L30</f>
        <v>Lenka</v>
      </c>
      <c r="M4" s="180" t="str">
        <f>výsledky!M30</f>
        <v>Slowioczková</v>
      </c>
      <c r="N4" s="164" t="str">
        <f>výsledky!N30</f>
        <v>Jablunkov</v>
      </c>
      <c r="O4" s="309">
        <f>výsledky!O30</f>
        <v>1.8402777777777777E-3</v>
      </c>
      <c r="P4" s="308"/>
      <c r="Q4" s="168"/>
    </row>
    <row r="5" spans="1:17" ht="14.25" customHeight="1">
      <c r="A5" s="474"/>
      <c r="B5" s="1185"/>
      <c r="C5" s="176">
        <v>1997</v>
      </c>
      <c r="D5" s="169" t="str">
        <f>výsledky!D50</f>
        <v>Zuzana</v>
      </c>
      <c r="E5" s="170" t="str">
        <f>výsledky!E50</f>
        <v>Turková</v>
      </c>
      <c r="F5" s="171" t="str">
        <f>výsledky!F50</f>
        <v>Mosty u Jabl.</v>
      </c>
      <c r="G5" s="309">
        <f>výsledky!G50</f>
        <v>1.7858796296296297E-3</v>
      </c>
      <c r="H5" s="169" t="str">
        <f>výsledky!H50</f>
        <v>Barbara</v>
      </c>
      <c r="I5" s="170" t="str">
        <f>výsledky!I50</f>
        <v>Pilchová</v>
      </c>
      <c r="J5" s="171" t="str">
        <f>výsledky!J50</f>
        <v>Hrádek</v>
      </c>
      <c r="K5" s="309">
        <f>výsledky!K50</f>
        <v>1.7986111111111111E-3</v>
      </c>
      <c r="L5" s="169" t="str">
        <f>výsledky!L50</f>
        <v>Kateřina</v>
      </c>
      <c r="M5" s="170" t="str">
        <f>výsledky!M50</f>
        <v>Kluzová</v>
      </c>
      <c r="N5" s="171" t="str">
        <f>výsledky!N50</f>
        <v>Jablunkov</v>
      </c>
      <c r="O5" s="309">
        <f>výsledky!O50</f>
        <v>1.8101851851851849E-3</v>
      </c>
      <c r="P5" s="308"/>
      <c r="Q5" s="168"/>
    </row>
    <row r="6" spans="1:17" ht="14.25" customHeight="1">
      <c r="A6" s="474"/>
      <c r="B6" s="1185"/>
      <c r="C6" s="176">
        <v>1998</v>
      </c>
      <c r="D6" s="196" t="str">
        <f>výsledky!D70</f>
        <v>Hana</v>
      </c>
      <c r="E6" s="197" t="str">
        <f>výsledky!E70</f>
        <v>Cigánková</v>
      </c>
      <c r="F6" s="198" t="str">
        <f>výsledky!F70</f>
        <v>Frýdek-Místek</v>
      </c>
      <c r="G6" s="310">
        <f>výsledky!G70</f>
        <v>1.5914351851851851E-3</v>
      </c>
      <c r="H6" s="169" t="str">
        <f>výsledky!H70</f>
        <v>Barbara</v>
      </c>
      <c r="I6" s="170" t="str">
        <f>výsledky!I70</f>
        <v>Bohatá</v>
      </c>
      <c r="J6" s="171" t="str">
        <f>výsledky!J70</f>
        <v>Frýdek-Místek</v>
      </c>
      <c r="K6" s="309">
        <f>výsledky!K70</f>
        <v>1.6458333333333333E-3</v>
      </c>
      <c r="L6" s="169" t="str">
        <f>výsledky!L70</f>
        <v>Jana</v>
      </c>
      <c r="M6" s="170" t="str">
        <f>výsledky!M70</f>
        <v>Hofierková</v>
      </c>
      <c r="N6" s="171" t="str">
        <f>výsledky!N70</f>
        <v>Třinec</v>
      </c>
      <c r="O6" s="309">
        <f>výsledky!O70</f>
        <v>1.6527777777777775E-3</v>
      </c>
      <c r="P6" s="308"/>
      <c r="Q6" s="168"/>
    </row>
    <row r="7" spans="1:17" ht="14.25" customHeight="1">
      <c r="A7" s="474"/>
      <c r="B7" s="1185"/>
      <c r="C7" s="176">
        <v>1999</v>
      </c>
      <c r="D7" s="169" t="str">
        <f>výsledky!D90</f>
        <v>Barbara</v>
      </c>
      <c r="E7" s="170" t="str">
        <f>výsledky!E90</f>
        <v>Pilchová</v>
      </c>
      <c r="F7" s="171" t="str">
        <f>výsledky!F90</f>
        <v>Hrádek</v>
      </c>
      <c r="G7" s="309">
        <f>výsledky!G90</f>
        <v>1.6157407407407407E-3</v>
      </c>
      <c r="H7" s="169" t="str">
        <f>výsledky!H90</f>
        <v>Kateřina</v>
      </c>
      <c r="I7" s="170" t="str">
        <f>výsledky!I90</f>
        <v>Wróblová</v>
      </c>
      <c r="J7" s="171" t="str">
        <f>výsledky!J90</f>
        <v>Bystřice</v>
      </c>
      <c r="K7" s="309">
        <f>výsledky!K90</f>
        <v>1.6377314814814815E-3</v>
      </c>
      <c r="L7" s="169" t="str">
        <f>výsledky!L90</f>
        <v>Janina</v>
      </c>
      <c r="M7" s="170" t="str">
        <f>výsledky!M90</f>
        <v>Wolná</v>
      </c>
      <c r="N7" s="171" t="str">
        <f>výsledky!N90</f>
        <v>Hrádek</v>
      </c>
      <c r="O7" s="309">
        <f>výsledky!O90</f>
        <v>1.6620370370370372E-3</v>
      </c>
      <c r="P7" s="308"/>
      <c r="Q7" s="168"/>
    </row>
    <row r="8" spans="1:17" ht="14.25" customHeight="1">
      <c r="A8" s="474"/>
      <c r="B8" s="1185"/>
      <c r="C8" s="176">
        <v>2000</v>
      </c>
      <c r="D8" s="469" t="str">
        <f>výsledky!D110</f>
        <v>Michaela</v>
      </c>
      <c r="E8" s="470" t="str">
        <f>výsledky!E110</f>
        <v>Bubíková</v>
      </c>
      <c r="F8" s="444" t="str">
        <f>výsledky!F110</f>
        <v>Frýdek-Místek</v>
      </c>
      <c r="G8" s="440">
        <f>výsledky!G110</f>
        <v>1.5254629629629631E-3</v>
      </c>
      <c r="H8" s="169" t="str">
        <f>výsledky!H110</f>
        <v>Petra</v>
      </c>
      <c r="I8" s="170" t="str">
        <f>výsledky!I110</f>
        <v>Pišová</v>
      </c>
      <c r="J8" s="171" t="str">
        <f>výsledky!J110</f>
        <v>Frýdek-Místek</v>
      </c>
      <c r="K8" s="309">
        <f>výsledky!K110</f>
        <v>1.6365740740740739E-3</v>
      </c>
      <c r="L8" s="169" t="str">
        <f>výsledky!L110</f>
        <v>Janina</v>
      </c>
      <c r="M8" s="170" t="str">
        <f>výsledky!M110</f>
        <v>Wolná</v>
      </c>
      <c r="N8" s="171" t="str">
        <f>výsledky!N110</f>
        <v>Hrádek</v>
      </c>
      <c r="O8" s="309">
        <f>výsledky!O110</f>
        <v>1.6701388888888892E-3</v>
      </c>
      <c r="Q8" s="168"/>
    </row>
    <row r="9" spans="1:17" ht="14.25" customHeight="1">
      <c r="A9" s="474"/>
      <c r="B9" s="1185"/>
      <c r="C9" s="176">
        <v>2001</v>
      </c>
      <c r="D9" s="196" t="str">
        <f>výsledky!D132</f>
        <v xml:space="preserve">Eva                 </v>
      </c>
      <c r="E9" s="170" t="str">
        <f>výsledky!E132</f>
        <v>Heczková</v>
      </c>
      <c r="F9" s="171" t="str">
        <f>výsledky!F132</f>
        <v>Třinec</v>
      </c>
      <c r="G9" s="318">
        <f>výsledky!G132</f>
        <v>220.8</v>
      </c>
      <c r="H9" s="169" t="str">
        <f>výsledky!H132</f>
        <v xml:space="preserve">Agnieszka           </v>
      </c>
      <c r="I9" s="170" t="str">
        <f>výsledky!I132</f>
        <v>Zawada</v>
      </c>
      <c r="J9" s="171" t="str">
        <f>výsledky!J132</f>
        <v>Istebna</v>
      </c>
      <c r="K9" s="318">
        <f>výsledky!K132</f>
        <v>223.1</v>
      </c>
      <c r="L9" s="169" t="str">
        <f>výsledky!L132</f>
        <v xml:space="preserve">Lada                </v>
      </c>
      <c r="M9" s="170" t="str">
        <f>výsledky!M132</f>
        <v>Medvecová</v>
      </c>
      <c r="N9" s="171" t="str">
        <f>výsledky!N132</f>
        <v>Frýdek-Místek</v>
      </c>
      <c r="O9" s="318">
        <f>výsledky!O132</f>
        <v>223.7</v>
      </c>
      <c r="P9" s="308"/>
      <c r="Q9" s="168"/>
    </row>
    <row r="10" spans="1:17" ht="14.25" customHeight="1">
      <c r="A10" s="474"/>
      <c r="B10" s="1185"/>
      <c r="C10" s="176">
        <v>2002</v>
      </c>
      <c r="D10" s="196" t="str">
        <f>výsledky!D154</f>
        <v>Erika</v>
      </c>
      <c r="E10" s="170" t="str">
        <f>výsledky!E154</f>
        <v>Mikulenková</v>
      </c>
      <c r="F10" s="171" t="str">
        <f>výsledky!F154</f>
        <v>Frýdek-Místek</v>
      </c>
      <c r="G10" s="304" t="str">
        <f>výsledky!G154</f>
        <v>02:25,7</v>
      </c>
      <c r="H10" s="169" t="str">
        <f>výsledky!H154</f>
        <v>Markéta</v>
      </c>
      <c r="I10" s="170" t="str">
        <f>výsledky!I154</f>
        <v>Schybolová</v>
      </c>
      <c r="J10" s="171" t="str">
        <f>výsledky!J154</f>
        <v>Kopřivnice</v>
      </c>
      <c r="K10" s="304" t="str">
        <f>výsledky!K154</f>
        <v>02:26,9</v>
      </c>
      <c r="L10" s="169" t="str">
        <f>výsledky!L154</f>
        <v>Hana</v>
      </c>
      <c r="M10" s="170" t="str">
        <f>výsledky!M154</f>
        <v>Holejšovská</v>
      </c>
      <c r="N10" s="171" t="str">
        <f>výsledky!N154</f>
        <v>Frýdek-Místek</v>
      </c>
      <c r="O10" s="304" t="str">
        <f>výsledky!O154</f>
        <v>02:28,1</v>
      </c>
      <c r="P10" s="308"/>
      <c r="Q10" s="168"/>
    </row>
    <row r="11" spans="1:17" ht="14.25" customHeight="1">
      <c r="A11" s="474"/>
      <c r="B11" s="1185"/>
      <c r="C11" s="176">
        <v>2003</v>
      </c>
      <c r="D11" s="196" t="str">
        <f>výsledky!D198</f>
        <v>Adéla</v>
      </c>
      <c r="E11" s="170" t="str">
        <f>výsledky!E198</f>
        <v>Marková</v>
      </c>
      <c r="F11" s="171" t="str">
        <f>výsledky!F198</f>
        <v>Frýdek-Místek</v>
      </c>
      <c r="G11" s="304" t="str">
        <f>výsledky!G198</f>
        <v>02:14,4</v>
      </c>
      <c r="H11" s="169" t="str">
        <f>výsledky!H198</f>
        <v>Hana</v>
      </c>
      <c r="I11" s="170" t="str">
        <f>výsledky!I198</f>
        <v>Holejšovská</v>
      </c>
      <c r="J11" s="171" t="str">
        <f>výsledky!J198</f>
        <v>Frýdek-Místek</v>
      </c>
      <c r="K11" s="304" t="str">
        <f>výsledky!K198</f>
        <v>02:18,9</v>
      </c>
      <c r="L11" s="169" t="str">
        <f>výsledky!L198</f>
        <v>Dita</v>
      </c>
      <c r="M11" s="170" t="str">
        <f>výsledky!M198</f>
        <v>Janíková</v>
      </c>
      <c r="N11" s="171" t="str">
        <f>výsledky!N198</f>
        <v>Frýdek-Místek</v>
      </c>
      <c r="O11" s="304" t="str">
        <f>výsledky!O198</f>
        <v>02:20,8</v>
      </c>
      <c r="P11" s="308"/>
      <c r="Q11" s="168"/>
    </row>
    <row r="12" spans="1:17" ht="14.25" customHeight="1">
      <c r="A12" s="474"/>
      <c r="B12" s="1185"/>
      <c r="C12" s="176">
        <v>2004</v>
      </c>
      <c r="D12" s="196" t="str">
        <f>výsledky!D220</f>
        <v>Jana</v>
      </c>
      <c r="E12" s="170" t="str">
        <f>výsledky!E220</f>
        <v>Lepíková</v>
      </c>
      <c r="F12" s="171" t="str">
        <f>výsledky!F220</f>
        <v>Frýdek-Místek</v>
      </c>
      <c r="G12" s="304" t="str">
        <f>výsledky!G220</f>
        <v>02:20,0</v>
      </c>
      <c r="H12" s="169" t="str">
        <f>výsledky!H220</f>
        <v>Natálie</v>
      </c>
      <c r="I12" s="170" t="str">
        <f>výsledky!I220</f>
        <v>Sikorová</v>
      </c>
      <c r="J12" s="171" t="str">
        <f>výsledky!J220</f>
        <v>Třinec</v>
      </c>
      <c r="K12" s="304" t="str">
        <f>výsledky!K220</f>
        <v>02:23,0</v>
      </c>
      <c r="L12" s="169" t="str">
        <f>výsledky!L220</f>
        <v>Vendula</v>
      </c>
      <c r="M12" s="170" t="str">
        <f>výsledky!M220</f>
        <v>Moškořová</v>
      </c>
      <c r="N12" s="171" t="str">
        <f>výsledky!N220</f>
        <v>Frýdek-Místek</v>
      </c>
      <c r="O12" s="304" t="str">
        <f>výsledky!O220</f>
        <v>02:25,0</v>
      </c>
      <c r="P12" s="308"/>
      <c r="Q12" s="168"/>
    </row>
    <row r="13" spans="1:17" ht="14.25" customHeight="1">
      <c r="A13" s="474"/>
      <c r="B13" s="1185"/>
      <c r="C13" s="176">
        <v>2005</v>
      </c>
      <c r="D13" s="196" t="str">
        <f>výsledky!D246</f>
        <v>Beáta</v>
      </c>
      <c r="E13" s="170" t="str">
        <f>výsledky!E246</f>
        <v>Marková</v>
      </c>
      <c r="F13" s="171" t="str">
        <f>výsledky!F246</f>
        <v>Frýdek-Místek</v>
      </c>
      <c r="G13" s="304" t="str">
        <f>výsledky!G246</f>
        <v>02:23,3</v>
      </c>
      <c r="H13" s="169" t="str">
        <f>výsledky!H246</f>
        <v>Nikola</v>
      </c>
      <c r="I13" s="170" t="str">
        <f>výsledky!I246</f>
        <v>Horňáčková</v>
      </c>
      <c r="J13" s="171" t="str">
        <f>výsledky!J246</f>
        <v>Frýdek-Místek</v>
      </c>
      <c r="K13" s="304" t="str">
        <f>výsledky!K246</f>
        <v>02:24,9</v>
      </c>
      <c r="L13" s="169" t="str">
        <f>výsledky!L246</f>
        <v>Alice</v>
      </c>
      <c r="M13" s="170" t="str">
        <f>výsledky!M246</f>
        <v>Píšová</v>
      </c>
      <c r="N13" s="171" t="str">
        <f>výsledky!N246</f>
        <v>Frýdek-Místek</v>
      </c>
      <c r="O13" s="304" t="str">
        <f>výsledky!O246</f>
        <v>02:26,5</v>
      </c>
      <c r="P13" s="308"/>
      <c r="Q13" s="168"/>
    </row>
    <row r="14" spans="1:17" ht="14.25" customHeight="1">
      <c r="A14" s="474"/>
      <c r="B14" s="1185"/>
      <c r="C14" s="176">
        <v>2006</v>
      </c>
      <c r="D14" s="169" t="str">
        <f>výsledky!D272</f>
        <v>Beata</v>
      </c>
      <c r="E14" s="170" t="str">
        <f>výsledky!E272</f>
        <v>Marková</v>
      </c>
      <c r="F14" s="171" t="str">
        <f>výsledky!F272</f>
        <v>Frýdek-Místek</v>
      </c>
      <c r="G14" s="304" t="str">
        <f>výsledky!G272</f>
        <v>02:20,0</v>
      </c>
      <c r="H14" s="169" t="str">
        <f>výsledky!H272</f>
        <v>Nikola</v>
      </c>
      <c r="I14" s="170" t="str">
        <f>výsledky!I272</f>
        <v>Horňáčková</v>
      </c>
      <c r="J14" s="171" t="str">
        <f>výsledky!J272</f>
        <v>Frýdek-Místek</v>
      </c>
      <c r="K14" s="304" t="str">
        <f>výsledky!K272</f>
        <v>02:21,0</v>
      </c>
      <c r="L14" s="169" t="str">
        <f>výsledky!L272</f>
        <v>Kateřina</v>
      </c>
      <c r="M14" s="170" t="str">
        <f>výsledky!M272</f>
        <v>Klepáčová</v>
      </c>
      <c r="N14" s="171" t="str">
        <f>výsledky!N272</f>
        <v>Frýdek-Místek</v>
      </c>
      <c r="O14" s="304" t="str">
        <f>výsledky!O272</f>
        <v>02:24,0</v>
      </c>
      <c r="P14" s="308"/>
      <c r="Q14" s="168"/>
    </row>
    <row r="15" spans="1:17" ht="14.25" customHeight="1">
      <c r="A15" s="474"/>
      <c r="B15" s="1185"/>
      <c r="C15" s="176">
        <v>2007</v>
      </c>
      <c r="D15" s="196" t="str">
        <f>výsledky!D298</f>
        <v>Kateřina</v>
      </c>
      <c r="E15" s="170" t="str">
        <f>výsledky!E298</f>
        <v>Klepáčová</v>
      </c>
      <c r="F15" s="171" t="str">
        <f>výsledky!F298</f>
        <v>Frýdek-Místek</v>
      </c>
      <c r="G15" s="304" t="str">
        <f>výsledky!G298</f>
        <v>02:21,0</v>
      </c>
      <c r="H15" s="169" t="str">
        <f>výsledky!H298</f>
        <v>Alice</v>
      </c>
      <c r="I15" s="170" t="str">
        <f>výsledky!I298</f>
        <v>Šútorová</v>
      </c>
      <c r="J15" s="171" t="str">
        <f>výsledky!J298</f>
        <v>Frýdek-Místek</v>
      </c>
      <c r="K15" s="304" t="str">
        <f>výsledky!K298</f>
        <v>02:22,0</v>
      </c>
      <c r="L15" s="169" t="str">
        <f>výsledky!L298</f>
        <v>Karolína</v>
      </c>
      <c r="M15" s="170" t="str">
        <f>výsledky!M298</f>
        <v>Sikorová</v>
      </c>
      <c r="N15" s="171" t="str">
        <f>výsledky!N298</f>
        <v>Bystřice</v>
      </c>
      <c r="O15" s="304" t="str">
        <f>výsledky!O298</f>
        <v>02:24,0</v>
      </c>
      <c r="P15" s="308"/>
      <c r="Q15" s="168"/>
    </row>
    <row r="16" spans="1:17" ht="14.25" customHeight="1" thickBot="1">
      <c r="A16" s="476"/>
      <c r="B16" s="1185"/>
      <c r="C16" s="176">
        <v>2008</v>
      </c>
      <c r="D16" s="196" t="str">
        <f>výsledky!D326</f>
        <v>Hana</v>
      </c>
      <c r="E16" s="170" t="str">
        <f>výsledky!E326</f>
        <v>Walaská</v>
      </c>
      <c r="F16" s="171" t="str">
        <f>výsledky!F326</f>
        <v>Třinec</v>
      </c>
      <c r="G16" s="304" t="str">
        <f>výsledky!G326</f>
        <v>02:22,0</v>
      </c>
      <c r="H16" s="169" t="str">
        <f>výsledky!H326</f>
        <v>Karolína</v>
      </c>
      <c r="I16" s="170" t="str">
        <f>výsledky!I326</f>
        <v>Mrázková</v>
      </c>
      <c r="J16" s="171" t="str">
        <f>výsledky!J326</f>
        <v>Jablunkov</v>
      </c>
      <c r="K16" s="304" t="str">
        <f>výsledky!K326</f>
        <v>02:26,0</v>
      </c>
      <c r="L16" s="169" t="str">
        <f>výsledky!L326</f>
        <v>Veronika</v>
      </c>
      <c r="M16" s="170" t="str">
        <f>výsledky!M326</f>
        <v>Siebeltová</v>
      </c>
      <c r="N16" s="171" t="str">
        <f>výsledky!N326</f>
        <v>Frýdek-Místek</v>
      </c>
      <c r="O16" s="304" t="str">
        <f>výsledky!O326</f>
        <v>02:35,0</v>
      </c>
      <c r="P16" s="167"/>
      <c r="Q16" s="168"/>
    </row>
    <row r="17" spans="1:17" ht="14.25" customHeight="1">
      <c r="A17" s="474"/>
      <c r="B17" s="1185"/>
      <c r="C17" s="176">
        <v>2009</v>
      </c>
      <c r="D17" s="196" t="str">
        <f>výsledky!D354</f>
        <v>Blanka</v>
      </c>
      <c r="E17" s="170" t="str">
        <f>výsledky!E354</f>
        <v>Hunerová</v>
      </c>
      <c r="F17" s="171" t="str">
        <f>výsledky!F354</f>
        <v>Frýdek-Místek</v>
      </c>
      <c r="G17" s="304" t="str">
        <f>výsledky!G354</f>
        <v>02:19,0</v>
      </c>
      <c r="H17" s="169" t="str">
        <f>výsledky!H354</f>
        <v>Kateřina</v>
      </c>
      <c r="I17" s="170" t="str">
        <f>výsledky!I354</f>
        <v>Siebeltová</v>
      </c>
      <c r="J17" s="171" t="str">
        <f>výsledky!J354</f>
        <v>Frýdek-Místek</v>
      </c>
      <c r="K17" s="304" t="str">
        <f>výsledky!K354</f>
        <v>02:22,0</v>
      </c>
      <c r="L17" s="169" t="str">
        <f>výsledky!L354</f>
        <v>Gabriela</v>
      </c>
      <c r="M17" s="170" t="str">
        <f>výsledky!M354</f>
        <v>Szotkowská</v>
      </c>
      <c r="N17" s="171" t="str">
        <f>výsledky!N354</f>
        <v>Jablunkov</v>
      </c>
      <c r="O17" s="304" t="str">
        <f>výsledky!O354</f>
        <v>02:23,0</v>
      </c>
      <c r="P17" s="167"/>
      <c r="Q17" s="168"/>
    </row>
    <row r="18" spans="1:17" ht="14.25" customHeight="1">
      <c r="A18" s="474"/>
      <c r="B18" s="1185"/>
      <c r="C18" s="176">
        <v>2010</v>
      </c>
      <c r="D18" s="196" t="str">
        <f>výsledky!D382</f>
        <v>Helena</v>
      </c>
      <c r="E18" s="170" t="str">
        <f>výsledky!E382</f>
        <v>Benčová</v>
      </c>
      <c r="F18" s="171" t="str">
        <f>výsledky!F382</f>
        <v>Frýdek-Místek</v>
      </c>
      <c r="G18" s="304" t="str">
        <f>výsledky!G382</f>
        <v>02:18,0</v>
      </c>
      <c r="H18" s="169" t="str">
        <f>výsledky!H382</f>
        <v>Gabriela</v>
      </c>
      <c r="I18" s="170" t="str">
        <f>výsledky!I382</f>
        <v>Szotkowská</v>
      </c>
      <c r="J18" s="171" t="str">
        <f>výsledky!J382</f>
        <v>Jablunkov</v>
      </c>
      <c r="K18" s="304" t="str">
        <f>výsledky!K382</f>
        <v>02:21,0</v>
      </c>
      <c r="L18" s="169" t="str">
        <f>výsledky!L382</f>
        <v>Eva</v>
      </c>
      <c r="M18" s="568" t="str">
        <f>výsledky!M382</f>
        <v>Pišteková</v>
      </c>
      <c r="N18" s="171" t="str">
        <f>výsledky!N382</f>
        <v>Frýdek-Místek</v>
      </c>
      <c r="O18" s="304" t="str">
        <f>výsledky!O382</f>
        <v>02:23,0</v>
      </c>
      <c r="P18" s="167"/>
      <c r="Q18" s="168"/>
    </row>
    <row r="19" spans="1:17" ht="14.25" customHeight="1">
      <c r="A19" s="474"/>
      <c r="B19" s="1185"/>
      <c r="C19" s="547">
        <v>2011</v>
      </c>
      <c r="D19" s="865" t="str">
        <f>výsledky!D410</f>
        <v>Helena</v>
      </c>
      <c r="E19" s="866" t="str">
        <f>výsledky!E410</f>
        <v>Benčová</v>
      </c>
      <c r="F19" s="576" t="str">
        <f>výsledky!F410</f>
        <v>Frýdek-Místek</v>
      </c>
      <c r="G19" s="577" t="str">
        <f>výsledky!G410</f>
        <v>02:08,0</v>
      </c>
      <c r="H19" s="541" t="str">
        <f>výsledky!H410</f>
        <v>Eva</v>
      </c>
      <c r="I19" s="542" t="str">
        <f>výsledky!I410</f>
        <v>Pišteková</v>
      </c>
      <c r="J19" s="543" t="str">
        <f>výsledky!J410</f>
        <v>Frýdek-Místek</v>
      </c>
      <c r="K19" s="544" t="str">
        <f>výsledky!K410</f>
        <v>02:13,0</v>
      </c>
      <c r="L19" s="541" t="str">
        <f>výsledky!L410</f>
        <v>Kristýna</v>
      </c>
      <c r="M19" s="567" t="str">
        <f>výsledky!M410</f>
        <v>Škanderová</v>
      </c>
      <c r="N19" s="543" t="str">
        <f>výsledky!N410</f>
        <v>Frýdek-Místek</v>
      </c>
      <c r="O19" s="544" t="str">
        <f>výsledky!O410</f>
        <v>02:21,0</v>
      </c>
      <c r="P19" s="489"/>
      <c r="Q19" s="168"/>
    </row>
    <row r="20" spans="1:17" ht="14.25" customHeight="1">
      <c r="A20" s="474"/>
      <c r="B20" s="1185"/>
      <c r="C20" s="397">
        <v>2012</v>
      </c>
      <c r="D20" s="527" t="str">
        <f>výsledky!D438</f>
        <v>Kristýna</v>
      </c>
      <c r="E20" s="532" t="str">
        <f>výsledky!E438</f>
        <v>Škanderová</v>
      </c>
      <c r="F20" s="533" t="str">
        <f>výsledky!F438</f>
        <v>Frýdek-Místek</v>
      </c>
      <c r="G20" s="289" t="str">
        <f>výsledky!G438</f>
        <v>02:05,0</v>
      </c>
      <c r="H20" s="531" t="str">
        <f>výsledky!H438</f>
        <v>Petra</v>
      </c>
      <c r="I20" s="532" t="str">
        <f>výsledky!I438</f>
        <v>Pavlásková</v>
      </c>
      <c r="J20" s="533" t="str">
        <f>výsledky!J438</f>
        <v>Frýdek-Místek</v>
      </c>
      <c r="K20" s="289" t="str">
        <f>výsledky!K438</f>
        <v>02:08,0</v>
      </c>
      <c r="L20" s="531" t="str">
        <f>výsledky!L438</f>
        <v>Tereza</v>
      </c>
      <c r="M20" s="565" t="str">
        <f>výsledky!M438</f>
        <v>Uherková</v>
      </c>
      <c r="N20" s="533" t="str">
        <f>výsledky!N438</f>
        <v>Frýdek-Místek</v>
      </c>
      <c r="O20" s="289" t="str">
        <f>výsledky!O438</f>
        <v>02:08,6</v>
      </c>
      <c r="P20" s="556"/>
      <c r="Q20" s="535"/>
    </row>
    <row r="21" spans="1:17" ht="14.25" customHeight="1">
      <c r="A21" s="474"/>
      <c r="B21" s="1185"/>
      <c r="C21" s="397">
        <v>2013</v>
      </c>
      <c r="D21" s="527" t="str">
        <f>výsledky!D466</f>
        <v>Magdalena</v>
      </c>
      <c r="E21" s="532" t="str">
        <f>výsledky!E466</f>
        <v>Kobielusz</v>
      </c>
      <c r="F21" s="533" t="str">
        <f>výsledky!F466</f>
        <v>Istebna</v>
      </c>
      <c r="G21" s="289" t="str">
        <f>výsledky!G466</f>
        <v>02:14,0</v>
      </c>
      <c r="H21" s="531" t="str">
        <f>výsledky!H466</f>
        <v>Magdalena</v>
      </c>
      <c r="I21" s="532" t="str">
        <f>výsledky!I466</f>
        <v>Wrzeszcz</v>
      </c>
      <c r="J21" s="533" t="str">
        <f>výsledky!J466</f>
        <v>Skoczów</v>
      </c>
      <c r="K21" s="289" t="str">
        <f>výsledky!K466</f>
        <v>02:15,0</v>
      </c>
      <c r="L21" s="531" t="str">
        <f>výsledky!L466</f>
        <v>Jana</v>
      </c>
      <c r="M21" s="565" t="str">
        <f>výsledky!M466</f>
        <v>Swierkošová</v>
      </c>
      <c r="N21" s="533" t="str">
        <f>výsledky!N466</f>
        <v>Frýdek-Místek</v>
      </c>
      <c r="O21" s="289" t="str">
        <f>výsledky!O466</f>
        <v>02:17,0</v>
      </c>
      <c r="P21" s="556"/>
      <c r="Q21" s="535"/>
    </row>
    <row r="22" spans="1:17" ht="14.25" customHeight="1">
      <c r="A22" s="474"/>
      <c r="B22" s="1185"/>
      <c r="C22" s="397">
        <v>2014</v>
      </c>
      <c r="D22" s="863" t="str">
        <f>výsledky!D496</f>
        <v>Erika</v>
      </c>
      <c r="E22" s="864" t="str">
        <f>výsledky!E496</f>
        <v>Zahaluková</v>
      </c>
      <c r="F22" s="856" t="str">
        <f>výsledky!F496</f>
        <v>Jablunkov</v>
      </c>
      <c r="G22" s="857" t="str">
        <f>výsledky!G496</f>
        <v>02:00,0</v>
      </c>
      <c r="H22" s="531" t="str">
        <f>výsledky!H496</f>
        <v>Karolína</v>
      </c>
      <c r="I22" s="532" t="str">
        <f>výsledky!I496</f>
        <v>Sasynová</v>
      </c>
      <c r="J22" s="533" t="str">
        <f>výsledky!J496</f>
        <v>Jablunkov</v>
      </c>
      <c r="K22" s="289" t="str">
        <f>výsledky!K496</f>
        <v>02:00,2</v>
      </c>
      <c r="L22" s="531" t="str">
        <f>výsledky!L496</f>
        <v>Eliška</v>
      </c>
      <c r="M22" s="565" t="str">
        <f>výsledky!M496</f>
        <v>Kopcová</v>
      </c>
      <c r="N22" s="533" t="str">
        <f>výsledky!N496</f>
        <v>Frýdek-Místek</v>
      </c>
      <c r="O22" s="289" t="str">
        <f>výsledky!O496</f>
        <v>02:02,0</v>
      </c>
      <c r="P22" s="489" t="str">
        <f>G22</f>
        <v>02:00,0</v>
      </c>
      <c r="Q22" s="168">
        <v>2014</v>
      </c>
    </row>
    <row r="23" spans="1:17" ht="14.25" customHeight="1" thickBot="1">
      <c r="A23" s="476"/>
      <c r="B23" s="1186"/>
      <c r="C23" s="177">
        <v>2015</v>
      </c>
      <c r="D23" s="485"/>
      <c r="E23" s="174"/>
      <c r="F23" s="150"/>
      <c r="G23" s="292"/>
      <c r="H23" s="173"/>
      <c r="I23" s="174"/>
      <c r="J23" s="150"/>
      <c r="K23" s="292"/>
      <c r="L23" s="173"/>
      <c r="M23" s="566"/>
      <c r="N23" s="150"/>
      <c r="O23" s="292"/>
      <c r="P23" s="141"/>
      <c r="Q23" s="142"/>
    </row>
    <row r="24" spans="1:17" ht="12.75" thickBot="1"/>
    <row r="25" spans="1:17" ht="14.25" customHeight="1">
      <c r="B25" s="1154" t="s">
        <v>1457</v>
      </c>
      <c r="C25" s="1155"/>
      <c r="D25" s="1132" t="s">
        <v>1445</v>
      </c>
      <c r="E25" s="1133"/>
      <c r="F25" s="1133"/>
      <c r="G25" s="1133"/>
      <c r="H25" s="1133"/>
      <c r="I25" s="1133"/>
      <c r="J25" s="1133"/>
      <c r="K25" s="1133"/>
      <c r="L25" s="1133"/>
      <c r="M25" s="1133"/>
      <c r="N25" s="1133"/>
      <c r="O25" s="1160"/>
      <c r="P25" s="1158" t="s">
        <v>1444</v>
      </c>
      <c r="Q25" s="1159"/>
    </row>
    <row r="26" spans="1:17" ht="14.25" customHeight="1" thickBot="1">
      <c r="B26" s="1156"/>
      <c r="C26" s="1157"/>
      <c r="D26" s="1135" t="s">
        <v>1446</v>
      </c>
      <c r="E26" s="1136"/>
      <c r="F26" s="1136"/>
      <c r="G26" s="1136"/>
      <c r="H26" s="1137" t="s">
        <v>1447</v>
      </c>
      <c r="I26" s="1137"/>
      <c r="J26" s="1137"/>
      <c r="K26" s="1137"/>
      <c r="L26" s="1138" t="s">
        <v>1448</v>
      </c>
      <c r="M26" s="1138"/>
      <c r="N26" s="1138"/>
      <c r="O26" s="1161"/>
      <c r="P26" s="179" t="s">
        <v>1443</v>
      </c>
      <c r="Q26" s="178" t="s">
        <v>1451</v>
      </c>
    </row>
    <row r="27" spans="1:17" ht="14.25" customHeight="1">
      <c r="B27" s="1151" t="s">
        <v>654</v>
      </c>
      <c r="C27" s="175">
        <v>1995</v>
      </c>
      <c r="D27" s="182" t="str">
        <f>výsledky!D11</f>
        <v>Jan</v>
      </c>
      <c r="E27" s="181" t="str">
        <f>výsledky!E11</f>
        <v>Kaleta</v>
      </c>
      <c r="F27" s="132" t="str">
        <f>výsledky!F11</f>
        <v>Třinec</v>
      </c>
      <c r="G27" s="287">
        <f>výsledky!G11</f>
        <v>2.3275462962962963E-3</v>
      </c>
      <c r="H27" s="182" t="str">
        <f>výsledky!H11</f>
        <v>Roman</v>
      </c>
      <c r="I27" s="181" t="str">
        <f>výsledky!I11</f>
        <v>Raszka</v>
      </c>
      <c r="J27" s="132" t="str">
        <f>výsledky!J11</f>
        <v>Bystřice</v>
      </c>
      <c r="K27" s="287">
        <f>výsledky!K11</f>
        <v>2.5925925925925925E-3</v>
      </c>
      <c r="L27" s="182" t="str">
        <f>výsledky!L11</f>
        <v>Roman</v>
      </c>
      <c r="M27" s="181" t="str">
        <f>výsledky!M11</f>
        <v>Buda</v>
      </c>
      <c r="N27" s="132" t="str">
        <f>výsledky!N11</f>
        <v>Bystřice</v>
      </c>
      <c r="O27" s="287">
        <f>výsledky!O11</f>
        <v>2.6041666666666665E-3</v>
      </c>
      <c r="P27" s="307"/>
      <c r="Q27" s="135"/>
    </row>
    <row r="28" spans="1:17" ht="14.25" customHeight="1">
      <c r="B28" s="1152"/>
      <c r="C28" s="176">
        <v>1996</v>
      </c>
      <c r="D28" s="166" t="str">
        <f>výsledky!D31</f>
        <v>Jan</v>
      </c>
      <c r="E28" s="163" t="str">
        <f>výsledky!E31</f>
        <v>Kaleta</v>
      </c>
      <c r="F28" s="164" t="str">
        <f>výsledky!F31</f>
        <v>Hrádek</v>
      </c>
      <c r="G28" s="309">
        <f>výsledky!G31</f>
        <v>2.3611111111111111E-3</v>
      </c>
      <c r="H28" s="166" t="str">
        <f>výsledky!H31</f>
        <v>Lubomír</v>
      </c>
      <c r="I28" s="163" t="str">
        <f>výsledky!I31</f>
        <v>Miko</v>
      </c>
      <c r="J28" s="164" t="str">
        <f>výsledky!J31</f>
        <v>Jablunkov</v>
      </c>
      <c r="K28" s="309">
        <f>výsledky!K31</f>
        <v>2.3958333333333336E-3</v>
      </c>
      <c r="L28" s="166" t="str">
        <f>výsledky!L31</f>
        <v>Tomáš</v>
      </c>
      <c r="M28" s="163" t="str">
        <f>výsledky!M31</f>
        <v>Kufa</v>
      </c>
      <c r="N28" s="164" t="str">
        <f>výsledky!N31</f>
        <v>Jablunkov</v>
      </c>
      <c r="O28" s="309">
        <f>výsledky!O31</f>
        <v>2.4074074074074076E-3</v>
      </c>
      <c r="P28" s="308"/>
      <c r="Q28" s="168"/>
    </row>
    <row r="29" spans="1:17" ht="14.25" customHeight="1">
      <c r="B29" s="1152"/>
      <c r="C29" s="176">
        <v>1997</v>
      </c>
      <c r="D29" s="166" t="str">
        <f>výsledky!D51</f>
        <v>Tomáš</v>
      </c>
      <c r="E29" s="172" t="str">
        <f>výsledky!E51</f>
        <v>Martinák</v>
      </c>
      <c r="F29" s="171" t="str">
        <f>výsledky!F51</f>
        <v>Frýdek-Místek</v>
      </c>
      <c r="G29" s="309">
        <f>výsledky!G51</f>
        <v>2.2511574074074074E-3</v>
      </c>
      <c r="H29" s="166" t="str">
        <f>výsledky!H51</f>
        <v>Lukáš</v>
      </c>
      <c r="I29" s="172" t="str">
        <f>výsledky!I51</f>
        <v>Slowioczek</v>
      </c>
      <c r="J29" s="171" t="str">
        <f>výsledky!J51</f>
        <v>Jablunkov</v>
      </c>
      <c r="K29" s="309">
        <f>výsledky!K51</f>
        <v>2.2523148148148146E-3</v>
      </c>
      <c r="L29" s="166" t="str">
        <f>výsledky!L51</f>
        <v>Daniel</v>
      </c>
      <c r="M29" s="172" t="str">
        <f>výsledky!M51</f>
        <v>Byrtus</v>
      </c>
      <c r="N29" s="171" t="str">
        <f>výsledky!N51</f>
        <v>Bystřice</v>
      </c>
      <c r="O29" s="309">
        <f>výsledky!O51</f>
        <v>2.255787037037037E-3</v>
      </c>
      <c r="P29" s="308"/>
      <c r="Q29" s="168"/>
    </row>
    <row r="30" spans="1:17" ht="14.25" customHeight="1">
      <c r="B30" s="1152"/>
      <c r="C30" s="176">
        <v>1998</v>
      </c>
      <c r="D30" s="199" t="str">
        <f>výsledky!D71</f>
        <v>Marian</v>
      </c>
      <c r="E30" s="200" t="str">
        <f>výsledky!E71</f>
        <v>Cienciala</v>
      </c>
      <c r="F30" s="198" t="str">
        <f>výsledky!F71</f>
        <v>Bystřice</v>
      </c>
      <c r="G30" s="310">
        <f>výsledky!G71</f>
        <v>1.7870370370370368E-3</v>
      </c>
      <c r="H30" s="166" t="str">
        <f>výsledky!H71</f>
        <v>Tomáš</v>
      </c>
      <c r="I30" s="172" t="str">
        <f>výsledky!I71</f>
        <v>Martinák</v>
      </c>
      <c r="J30" s="171" t="str">
        <f>výsledky!J71</f>
        <v>Frýdek-Místek</v>
      </c>
      <c r="K30" s="309">
        <f>výsledky!K71</f>
        <v>1.8553240740740743E-3</v>
      </c>
      <c r="L30" s="166" t="str">
        <f>výsledky!L71</f>
        <v>Jan</v>
      </c>
      <c r="M30" s="172" t="str">
        <f>výsledky!M71</f>
        <v>Urban</v>
      </c>
      <c r="N30" s="171" t="str">
        <f>výsledky!N71</f>
        <v>Bruntál</v>
      </c>
      <c r="O30" s="309">
        <f>výsledky!O71</f>
        <v>1.9293981481481482E-3</v>
      </c>
      <c r="P30" s="308"/>
      <c r="Q30" s="168"/>
    </row>
    <row r="31" spans="1:17" ht="14.25" customHeight="1">
      <c r="B31" s="1152"/>
      <c r="C31" s="176">
        <v>1999</v>
      </c>
      <c r="D31" s="166" t="str">
        <f>výsledky!D91</f>
        <v>Miroslav</v>
      </c>
      <c r="E31" s="172" t="str">
        <f>výsledky!E91</f>
        <v>Juhasz</v>
      </c>
      <c r="F31" s="171" t="str">
        <f>výsledky!F91</f>
        <v>Bocanovice</v>
      </c>
      <c r="G31" s="309">
        <f>výsledky!G91</f>
        <v>1.8807870370370369E-3</v>
      </c>
      <c r="H31" s="166" t="str">
        <f>výsledky!H91</f>
        <v>Sławomir</v>
      </c>
      <c r="I31" s="172" t="str">
        <f>výsledky!I91</f>
        <v>Dziedzic</v>
      </c>
      <c r="J31" s="171" t="str">
        <f>výsledky!J91</f>
        <v>Istebna</v>
      </c>
      <c r="K31" s="309">
        <f>výsledky!K91</f>
        <v>1.9826388888888888E-3</v>
      </c>
      <c r="L31" s="166" t="str">
        <f>výsledky!L91</f>
        <v>Josef</v>
      </c>
      <c r="M31" s="172" t="str">
        <f>výsledky!M91</f>
        <v>Gerát</v>
      </c>
      <c r="N31" s="171" t="str">
        <f>výsledky!N91</f>
        <v>Svrčinovec</v>
      </c>
      <c r="O31" s="309">
        <f>výsledky!O91</f>
        <v>1.9872685185185189E-3</v>
      </c>
      <c r="P31" s="308"/>
      <c r="Q31" s="168"/>
    </row>
    <row r="32" spans="1:17" ht="14.25" customHeight="1">
      <c r="B32" s="1152"/>
      <c r="C32" s="176">
        <v>2000</v>
      </c>
      <c r="D32" s="166" t="str">
        <f>výsledky!D111</f>
        <v>Andrzej</v>
      </c>
      <c r="E32" s="172" t="str">
        <f>výsledky!E111</f>
        <v>Michalik</v>
      </c>
      <c r="F32" s="171" t="str">
        <f>výsledky!F111</f>
        <v>Jablunkov</v>
      </c>
      <c r="G32" s="309">
        <f>výsledky!G111</f>
        <v>1.9375E-3</v>
      </c>
      <c r="H32" s="166" t="str">
        <f>výsledky!H111</f>
        <v>Martin</v>
      </c>
      <c r="I32" s="172" t="str">
        <f>výsledky!I111</f>
        <v>Rajčáni</v>
      </c>
      <c r="J32" s="171" t="str">
        <f>výsledky!J111</f>
        <v>Třinec</v>
      </c>
      <c r="K32" s="309">
        <f>výsledky!K111</f>
        <v>1.9479166666666664E-3</v>
      </c>
      <c r="L32" s="166" t="str">
        <f>výsledky!L111</f>
        <v>Michal</v>
      </c>
      <c r="M32" s="172" t="str">
        <f>výsledky!M111</f>
        <v>Sikora</v>
      </c>
      <c r="N32" s="171" t="str">
        <f>výsledky!N111</f>
        <v>Třinec</v>
      </c>
      <c r="O32" s="309">
        <f>výsledky!O111</f>
        <v>1.9513888888888888E-3</v>
      </c>
      <c r="P32" s="308"/>
      <c r="Q32" s="168"/>
    </row>
    <row r="33" spans="2:17" ht="14.25" customHeight="1">
      <c r="B33" s="1152"/>
      <c r="C33" s="176">
        <v>2001</v>
      </c>
      <c r="D33" s="166" t="str">
        <f>výsledky!D133</f>
        <v xml:space="preserve">Andrzej             </v>
      </c>
      <c r="E33" s="172" t="str">
        <f>výsledky!E133</f>
        <v xml:space="preserve">Michalik            </v>
      </c>
      <c r="F33" s="171" t="str">
        <f>výsledky!F133</f>
        <v>Jablunkov</v>
      </c>
      <c r="G33" s="318">
        <f>výsledky!G133</f>
        <v>249.2</v>
      </c>
      <c r="H33" s="166" t="str">
        <f>výsledky!H133</f>
        <v xml:space="preserve">Jozef               </v>
      </c>
      <c r="I33" s="172" t="str">
        <f>výsledky!I133</f>
        <v xml:space="preserve">Kawulok             </v>
      </c>
      <c r="J33" s="171" t="str">
        <f>výsledky!J133</f>
        <v>Istebna</v>
      </c>
      <c r="K33" s="318">
        <f>výsledky!K133</f>
        <v>250.8</v>
      </c>
      <c r="L33" s="166" t="str">
        <f>výsledky!L133</f>
        <v xml:space="preserve">Henryk              </v>
      </c>
      <c r="M33" s="172" t="str">
        <f>výsledky!M133</f>
        <v xml:space="preserve">Kawulok             </v>
      </c>
      <c r="N33" s="171" t="str">
        <f>výsledky!N133</f>
        <v>Jaworzynka</v>
      </c>
      <c r="O33" s="318">
        <f>výsledky!O133</f>
        <v>251.5</v>
      </c>
      <c r="P33" s="308"/>
      <c r="Q33" s="168"/>
    </row>
    <row r="34" spans="2:17" ht="14.25" customHeight="1">
      <c r="B34" s="1152"/>
      <c r="C34" s="176">
        <v>2002</v>
      </c>
      <c r="D34" s="166" t="str">
        <f>výsledky!D155</f>
        <v>Jan</v>
      </c>
      <c r="E34" s="172" t="str">
        <f>výsledky!E155</f>
        <v>Lysek</v>
      </c>
      <c r="F34" s="171" t="str">
        <f>výsledky!F155</f>
        <v>Písečná</v>
      </c>
      <c r="G34" s="304" t="str">
        <f>výsledky!G155</f>
        <v>02:47,3</v>
      </c>
      <c r="H34" s="166" t="str">
        <f>výsledky!H155</f>
        <v>Michal</v>
      </c>
      <c r="I34" s="172" t="str">
        <f>výsledky!I155</f>
        <v>Szotkowski</v>
      </c>
      <c r="J34" s="171" t="str">
        <f>výsledky!J155</f>
        <v>Písečná</v>
      </c>
      <c r="K34" s="304" t="str">
        <f>výsledky!K155</f>
        <v>03:06,2</v>
      </c>
      <c r="L34" s="166" t="str">
        <f>výsledky!L155</f>
        <v>David</v>
      </c>
      <c r="M34" s="172" t="str">
        <f>výsledky!M155</f>
        <v>Řeha</v>
      </c>
      <c r="N34" s="171" t="str">
        <f>výsledky!N155</f>
        <v>Frýdek-Místek</v>
      </c>
      <c r="O34" s="304" t="str">
        <f>výsledky!O155</f>
        <v>03:07,8</v>
      </c>
      <c r="P34" s="308"/>
      <c r="Q34" s="168"/>
    </row>
    <row r="35" spans="2:17" ht="14.25" customHeight="1">
      <c r="B35" s="1152"/>
      <c r="C35" s="176">
        <v>2003</v>
      </c>
      <c r="D35" s="199" t="str">
        <f>výsledky!D199</f>
        <v>Daniel</v>
      </c>
      <c r="E35" s="200" t="str">
        <f>výsledky!E199</f>
        <v>Moškoř</v>
      </c>
      <c r="F35" s="198" t="str">
        <f>výsledky!F199</f>
        <v>Frýdek-Místek</v>
      </c>
      <c r="G35" s="306" t="str">
        <f>výsledky!G199</f>
        <v>02:33,9</v>
      </c>
      <c r="H35" s="166" t="str">
        <f>výsledky!H199</f>
        <v>Tomasz</v>
      </c>
      <c r="I35" s="172" t="str">
        <f>výsledky!I199</f>
        <v>Endrych</v>
      </c>
      <c r="J35" s="171" t="str">
        <f>výsledky!J199</f>
        <v>Bystřice</v>
      </c>
      <c r="K35" s="304" t="str">
        <f>výsledky!K199</f>
        <v>02:35,2</v>
      </c>
      <c r="L35" s="166" t="str">
        <f>výsledky!L199</f>
        <v>Michal</v>
      </c>
      <c r="M35" s="172" t="str">
        <f>výsledky!M199</f>
        <v>Štefek</v>
      </c>
      <c r="N35" s="171" t="str">
        <f>výsledky!N199</f>
        <v>Frýdek-Místek</v>
      </c>
      <c r="O35" s="304" t="str">
        <f>výsledky!O199</f>
        <v>02:35,9</v>
      </c>
      <c r="P35" s="308"/>
      <c r="Q35" s="168"/>
    </row>
    <row r="36" spans="2:17" ht="14.25" customHeight="1">
      <c r="B36" s="1152"/>
      <c r="C36" s="176">
        <v>2004</v>
      </c>
      <c r="D36" s="461" t="str">
        <f>výsledky!D221</f>
        <v>Michal</v>
      </c>
      <c r="E36" s="462" t="str">
        <f>výsledky!E221</f>
        <v>Štefek</v>
      </c>
      <c r="F36" s="463" t="str">
        <f>výsledky!F221</f>
        <v>Frýdek-Místek</v>
      </c>
      <c r="G36" s="464" t="str">
        <f>výsledky!G221</f>
        <v>02:32,0</v>
      </c>
      <c r="H36" s="166" t="str">
        <f>výsledky!H221</f>
        <v>Lukáš</v>
      </c>
      <c r="I36" s="172" t="str">
        <f>výsledky!I221</f>
        <v>Ulmann</v>
      </c>
      <c r="J36" s="171" t="str">
        <f>výsledky!J221</f>
        <v>Frýdek-Místek</v>
      </c>
      <c r="K36" s="304" t="str">
        <f>výsledky!K221</f>
        <v>02:35,0</v>
      </c>
      <c r="L36" s="166" t="str">
        <f>výsledky!L221</f>
        <v>David</v>
      </c>
      <c r="M36" s="172" t="str">
        <f>výsledky!M221</f>
        <v>Štefek</v>
      </c>
      <c r="N36" s="171" t="str">
        <f>výsledky!N221</f>
        <v>Frýdek-Místek</v>
      </c>
      <c r="O36" s="304" t="str">
        <f>výsledky!O221</f>
        <v>02:38,0</v>
      </c>
      <c r="P36" s="489" t="str">
        <f>G36</f>
        <v>02:32,0</v>
      </c>
      <c r="Q36" s="168">
        <v>2004</v>
      </c>
    </row>
    <row r="37" spans="2:17" ht="14.25" customHeight="1">
      <c r="B37" s="1152"/>
      <c r="C37" s="176">
        <v>2005</v>
      </c>
      <c r="D37" s="199" t="str">
        <f>výsledky!D247</f>
        <v>Filip</v>
      </c>
      <c r="E37" s="200" t="str">
        <f>výsledky!E247</f>
        <v>Vludarčík</v>
      </c>
      <c r="F37" s="198" t="str">
        <f>výsledky!F247</f>
        <v>Frýdek-Místek</v>
      </c>
      <c r="G37" s="306" t="str">
        <f>výsledky!G247</f>
        <v>02:41,4</v>
      </c>
      <c r="H37" s="166" t="str">
        <f>výsledky!H247</f>
        <v>David</v>
      </c>
      <c r="I37" s="172" t="str">
        <f>výsledky!I247</f>
        <v>Štefek</v>
      </c>
      <c r="J37" s="171" t="str">
        <f>výsledky!J247</f>
        <v>Frýdek-Místek</v>
      </c>
      <c r="K37" s="304" t="str">
        <f>výsledky!K247</f>
        <v>02:44,4</v>
      </c>
      <c r="L37" s="166" t="str">
        <f>výsledky!L247</f>
        <v>Jakub</v>
      </c>
      <c r="M37" s="172" t="str">
        <f>výsledky!M247</f>
        <v>Michalek</v>
      </c>
      <c r="N37" s="171" t="str">
        <f>výsledky!N247</f>
        <v>Jaworzynka</v>
      </c>
      <c r="O37" s="304" t="str">
        <f>výsledky!O247</f>
        <v>02:50,7</v>
      </c>
      <c r="P37" s="308"/>
      <c r="Q37" s="168"/>
    </row>
    <row r="38" spans="2:17" ht="14.25" customHeight="1">
      <c r="B38" s="1152"/>
      <c r="C38" s="176">
        <v>2006</v>
      </c>
      <c r="D38" s="199" t="str">
        <f>výsledky!D273</f>
        <v>Tomáš</v>
      </c>
      <c r="E38" s="200" t="str">
        <f>výsledky!E273</f>
        <v>Filipec</v>
      </c>
      <c r="F38" s="198" t="str">
        <f>výsledky!F273</f>
        <v>Frýdek-Místek</v>
      </c>
      <c r="G38" s="306" t="str">
        <f>výsledky!G273</f>
        <v>02:36,0</v>
      </c>
      <c r="H38" s="166" t="str">
        <f>výsledky!H273</f>
        <v>Marek</v>
      </c>
      <c r="I38" s="172" t="str">
        <f>výsledky!I273</f>
        <v>Kostelenec</v>
      </c>
      <c r="J38" s="171" t="str">
        <f>výsledky!J273</f>
        <v>Hrádek</v>
      </c>
      <c r="K38" s="304" t="str">
        <f>výsledky!K273</f>
        <v>02:43,0</v>
      </c>
      <c r="L38" s="166" t="str">
        <f>výsledky!L273</f>
        <v>Patrycjusz</v>
      </c>
      <c r="M38" s="172" t="str">
        <f>výsledky!M273</f>
        <v>Polok</v>
      </c>
      <c r="N38" s="171" t="str">
        <f>výsledky!N273</f>
        <v>Istebna</v>
      </c>
      <c r="O38" s="304" t="str">
        <f>výsledky!O273</f>
        <v>02:46,0</v>
      </c>
      <c r="P38" s="308"/>
      <c r="Q38" s="168"/>
    </row>
    <row r="39" spans="2:17" ht="14.25" customHeight="1">
      <c r="B39" s="1152"/>
      <c r="C39" s="176">
        <v>2007</v>
      </c>
      <c r="D39" s="199" t="str">
        <f>výsledky!D299</f>
        <v>Jan</v>
      </c>
      <c r="E39" s="200" t="str">
        <f>výsledky!E299</f>
        <v>Roik</v>
      </c>
      <c r="F39" s="198" t="str">
        <f>výsledky!F299</f>
        <v>Bystřice</v>
      </c>
      <c r="G39" s="306" t="str">
        <f>výsledky!G299</f>
        <v>02:39,0</v>
      </c>
      <c r="H39" s="166" t="str">
        <f>výsledky!H299</f>
        <v>Lukáš</v>
      </c>
      <c r="I39" s="172" t="str">
        <f>výsledky!I299</f>
        <v>Němec</v>
      </c>
      <c r="J39" s="171" t="str">
        <f>výsledky!J299</f>
        <v>Frýdek-Místek</v>
      </c>
      <c r="K39" s="304" t="str">
        <f>výsledky!K299</f>
        <v>02:40,0</v>
      </c>
      <c r="L39" s="166" t="str">
        <f>výsledky!L299</f>
        <v>Zbyszek</v>
      </c>
      <c r="M39" s="172" t="str">
        <f>výsledky!M299</f>
        <v>Sznapka</v>
      </c>
      <c r="N39" s="171" t="str">
        <f>výsledky!N299</f>
        <v>Bystřice</v>
      </c>
      <c r="O39" s="304" t="str">
        <f>výsledky!O299</f>
        <v>02:46,0</v>
      </c>
      <c r="P39" s="308"/>
      <c r="Q39" s="168"/>
    </row>
    <row r="40" spans="2:17" ht="14.25" customHeight="1">
      <c r="B40" s="1152"/>
      <c r="C40" s="176">
        <v>2008</v>
      </c>
      <c r="D40" s="199" t="str">
        <f>výsledky!D327</f>
        <v>Martin</v>
      </c>
      <c r="E40" s="200" t="str">
        <f>výsledky!E327</f>
        <v>Perutka</v>
      </c>
      <c r="F40" s="198" t="str">
        <f>výsledky!F327</f>
        <v>Bohumín</v>
      </c>
      <c r="G40" s="306" t="str">
        <f>výsledky!G327</f>
        <v>02:33,0</v>
      </c>
      <c r="H40" s="166" t="str">
        <f>výsledky!H327</f>
        <v>Jakub</v>
      </c>
      <c r="I40" s="172" t="str">
        <f>výsledky!I327</f>
        <v>Zemaník</v>
      </c>
      <c r="J40" s="171" t="str">
        <f>výsledky!J327</f>
        <v>Frýdek-Místek</v>
      </c>
      <c r="K40" s="304" t="str">
        <f>výsledky!K327</f>
        <v>02:38,0</v>
      </c>
      <c r="L40" s="166" t="str">
        <f>výsledky!L327</f>
        <v>Andrzej</v>
      </c>
      <c r="M40" s="172" t="str">
        <f>výsledky!M327</f>
        <v>Zawada</v>
      </c>
      <c r="N40" s="171" t="str">
        <f>výsledky!N327</f>
        <v>Istebna</v>
      </c>
      <c r="O40" s="304" t="str">
        <f>výsledky!O327</f>
        <v>02:41,0</v>
      </c>
      <c r="P40" s="167"/>
      <c r="Q40" s="168"/>
    </row>
    <row r="41" spans="2:17" ht="14.25" customHeight="1">
      <c r="B41" s="1152"/>
      <c r="C41" s="176">
        <v>2009</v>
      </c>
      <c r="D41" s="199" t="str">
        <f>výsledky!D355</f>
        <v>Vladimír</v>
      </c>
      <c r="E41" s="200" t="str">
        <f>výsledky!E355</f>
        <v>Šmiřák</v>
      </c>
      <c r="F41" s="198" t="str">
        <f>výsledky!F355</f>
        <v>Frýdek-Místek</v>
      </c>
      <c r="G41" s="306" t="str">
        <f>výsledky!G355</f>
        <v>02:43,0</v>
      </c>
      <c r="H41" s="166" t="str">
        <f>výsledky!H355</f>
        <v>Andrzej</v>
      </c>
      <c r="I41" s="172" t="str">
        <f>výsledky!I355</f>
        <v>Zawada</v>
      </c>
      <c r="J41" s="171" t="str">
        <f>výsledky!J355</f>
        <v>Istebna</v>
      </c>
      <c r="K41" s="304" t="str">
        <f>výsledky!K355</f>
        <v>02:44,0</v>
      </c>
      <c r="L41" s="166" t="str">
        <f>výsledky!L355</f>
        <v>David</v>
      </c>
      <c r="M41" s="172" t="str">
        <f>výsledky!M355</f>
        <v>Hájek</v>
      </c>
      <c r="N41" s="171" t="str">
        <f>výsledky!N355</f>
        <v>Havířov</v>
      </c>
      <c r="O41" s="304" t="str">
        <f>výsledky!O355</f>
        <v>02:46,0</v>
      </c>
      <c r="P41" s="167"/>
      <c r="Q41" s="168"/>
    </row>
    <row r="42" spans="2:17" ht="14.25" customHeight="1">
      <c r="B42" s="1152"/>
      <c r="C42" s="176">
        <v>2010</v>
      </c>
      <c r="D42" s="199" t="str">
        <f>výsledky!D383</f>
        <v>Patrik</v>
      </c>
      <c r="E42" s="200" t="str">
        <f>výsledky!E383</f>
        <v>Říha</v>
      </c>
      <c r="F42" s="198" t="str">
        <f>výsledky!F383</f>
        <v>Frýdek-Místek</v>
      </c>
      <c r="G42" s="306" t="str">
        <f>výsledky!G383</f>
        <v>02:44,0</v>
      </c>
      <c r="H42" s="166" t="str">
        <f>výsledky!H383</f>
        <v>Antoni</v>
      </c>
      <c r="I42" s="172" t="str">
        <f>výsledky!I383</f>
        <v>Juroszek</v>
      </c>
      <c r="J42" s="171" t="str">
        <f>výsledky!J383</f>
        <v>Istebna</v>
      </c>
      <c r="K42" s="304" t="str">
        <f>výsledky!K383</f>
        <v>02:47,0</v>
      </c>
      <c r="L42" s="166" t="str">
        <f>výsledky!L383</f>
        <v>Andrzej</v>
      </c>
      <c r="M42" s="172" t="str">
        <f>výsledky!M383</f>
        <v>Jalowiczor</v>
      </c>
      <c r="N42" s="171" t="str">
        <f>výsledky!N383</f>
        <v>Istebna</v>
      </c>
      <c r="O42" s="304" t="str">
        <f>výsledky!O383</f>
        <v>02:51,0</v>
      </c>
      <c r="P42" s="167"/>
      <c r="Q42" s="168"/>
    </row>
    <row r="43" spans="2:17" ht="14.25" customHeight="1">
      <c r="B43" s="1152"/>
      <c r="C43" s="547">
        <v>2011</v>
      </c>
      <c r="D43" s="557" t="str">
        <f>výsledky!D411</f>
        <v>Dominik</v>
      </c>
      <c r="E43" s="560" t="str">
        <f>výsledky!E411</f>
        <v>Janeček</v>
      </c>
      <c r="F43" s="539" t="str">
        <f>výsledky!F411</f>
        <v>Frýdek-Místek</v>
      </c>
      <c r="G43" s="540" t="str">
        <f>výsledky!G411</f>
        <v>02:43,0</v>
      </c>
      <c r="H43" s="548" t="str">
        <f>výsledky!H411</f>
        <v>Marek</v>
      </c>
      <c r="I43" s="549" t="str">
        <f>výsledky!I411</f>
        <v>Czepczor</v>
      </c>
      <c r="J43" s="543" t="str">
        <f>výsledky!J411</f>
        <v>Istebna</v>
      </c>
      <c r="K43" s="544" t="str">
        <f>výsledky!K411</f>
        <v>02:47,0</v>
      </c>
      <c r="L43" s="548" t="str">
        <f>výsledky!L411</f>
        <v>Dominik</v>
      </c>
      <c r="M43" s="549" t="str">
        <f>výsledky!M411</f>
        <v>Haltof</v>
      </c>
      <c r="N43" s="543" t="str">
        <f>výsledky!N411</f>
        <v>Frýdek-Místek</v>
      </c>
      <c r="O43" s="544" t="str">
        <f>výsledky!O411</f>
        <v>02:49,0</v>
      </c>
      <c r="P43" s="558"/>
      <c r="Q43" s="212"/>
    </row>
    <row r="44" spans="2:17" ht="14.25" customHeight="1">
      <c r="B44" s="1152"/>
      <c r="C44" s="397">
        <v>2012</v>
      </c>
      <c r="D44" s="555" t="str">
        <f>výsledky!D439</f>
        <v>Filip</v>
      </c>
      <c r="E44" s="559" t="str">
        <f>výsledky!E439</f>
        <v>Szotkovski</v>
      </c>
      <c r="F44" s="529" t="str">
        <f>výsledky!F439</f>
        <v>Třinec</v>
      </c>
      <c r="G44" s="530" t="str">
        <f>výsledky!G439</f>
        <v>03:12,0</v>
      </c>
      <c r="H44" s="158" t="str">
        <f>výsledky!H439</f>
        <v>Ondřej</v>
      </c>
      <c r="I44" s="545" t="str">
        <f>výsledky!I439</f>
        <v>Szotkowski</v>
      </c>
      <c r="J44" s="533" t="str">
        <f>výsledky!J439</f>
        <v>Mosty u Jabl.</v>
      </c>
      <c r="K44" s="289" t="str">
        <f>výsledky!K439</f>
        <v>03:18,0</v>
      </c>
      <c r="L44" s="158" t="str">
        <f>výsledky!L439</f>
        <v>Jan</v>
      </c>
      <c r="M44" s="545" t="str">
        <f>výsledky!M439</f>
        <v>Kváš</v>
      </c>
      <c r="N44" s="533" t="str">
        <f>výsledky!N439</f>
        <v>Frýdek-Místek</v>
      </c>
      <c r="O44" s="289" t="str">
        <f>výsledky!O439</f>
        <v>03:22,0</v>
      </c>
      <c r="P44" s="556"/>
      <c r="Q44" s="535"/>
    </row>
    <row r="45" spans="2:17" ht="14.25" customHeight="1">
      <c r="B45" s="1152"/>
      <c r="C45" s="397">
        <v>2013</v>
      </c>
      <c r="D45" s="555" t="str">
        <f>výsledky!D467</f>
        <v>Filip</v>
      </c>
      <c r="E45" s="559" t="str">
        <f>výsledky!E467</f>
        <v>Szotkowski</v>
      </c>
      <c r="F45" s="529" t="str">
        <f>výsledky!F467</f>
        <v>Třinec</v>
      </c>
      <c r="G45" s="530" t="str">
        <f>výsledky!G467</f>
        <v>03:29,0</v>
      </c>
      <c r="H45" s="158" t="str">
        <f>výsledky!H467</f>
        <v>Jan</v>
      </c>
      <c r="I45" s="545" t="str">
        <f>výsledky!I467</f>
        <v>Kváš</v>
      </c>
      <c r="J45" s="533" t="str">
        <f>výsledky!J467</f>
        <v>Frýdek-Místek</v>
      </c>
      <c r="K45" s="289" t="str">
        <f>výsledky!K467</f>
        <v>03:32,0</v>
      </c>
      <c r="L45" s="158" t="str">
        <f>výsledky!L467</f>
        <v>Mariusz</v>
      </c>
      <c r="M45" s="545" t="str">
        <f>výsledky!M467</f>
        <v>Gociek</v>
      </c>
      <c r="N45" s="533" t="str">
        <f>výsledky!N467</f>
        <v>Vendryně</v>
      </c>
      <c r="O45" s="289" t="str">
        <f>výsledky!O467</f>
        <v>03:39,0</v>
      </c>
      <c r="P45" s="556"/>
      <c r="Q45" s="535"/>
    </row>
    <row r="46" spans="2:17" ht="14.25" customHeight="1">
      <c r="B46" s="1152"/>
      <c r="C46" s="397">
        <v>2014</v>
      </c>
      <c r="D46" s="555" t="str">
        <f>výsledky!D497</f>
        <v>Pawel</v>
      </c>
      <c r="E46" s="559" t="str">
        <f>výsledky!E497</f>
        <v>Legierski</v>
      </c>
      <c r="F46" s="529" t="str">
        <f>výsledky!F497</f>
        <v>Jaworzynka</v>
      </c>
      <c r="G46" s="530" t="str">
        <f>výsledky!G497</f>
        <v>03:09,0</v>
      </c>
      <c r="H46" s="158" t="str">
        <f>výsledky!H497</f>
        <v>Grzegorz</v>
      </c>
      <c r="I46" s="545" t="str">
        <f>výsledky!I497</f>
        <v>Zawada</v>
      </c>
      <c r="J46" s="533" t="str">
        <f>výsledky!J497</f>
        <v>Istebna</v>
      </c>
      <c r="K46" s="289" t="str">
        <f>výsledky!K497</f>
        <v>03:10,0</v>
      </c>
      <c r="L46" s="158" t="str">
        <f>výsledky!L497</f>
        <v>Jan</v>
      </c>
      <c r="M46" s="545" t="str">
        <f>výsledky!M497</f>
        <v>Habart</v>
      </c>
      <c r="N46" s="533" t="str">
        <f>výsledky!N497</f>
        <v>Hrádek</v>
      </c>
      <c r="O46" s="289" t="str">
        <f>výsledky!O497</f>
        <v>03:12,0</v>
      </c>
      <c r="P46" s="556"/>
      <c r="Q46" s="535"/>
    </row>
    <row r="47" spans="2:17" ht="14.25" customHeight="1" thickBot="1">
      <c r="B47" s="1153"/>
      <c r="C47" s="177">
        <v>2015</v>
      </c>
      <c r="D47" s="484"/>
      <c r="E47" s="486"/>
      <c r="F47" s="487"/>
      <c r="G47" s="488"/>
      <c r="H47" s="161"/>
      <c r="I47" s="162"/>
      <c r="J47" s="150"/>
      <c r="K47" s="292"/>
      <c r="L47" s="161"/>
      <c r="M47" s="162"/>
      <c r="N47" s="150"/>
      <c r="O47" s="292"/>
      <c r="P47" s="141"/>
      <c r="Q47" s="142"/>
    </row>
  </sheetData>
  <mergeCells count="14">
    <mergeCell ref="B3:B23"/>
    <mergeCell ref="B27:B47"/>
    <mergeCell ref="B25:C26"/>
    <mergeCell ref="B1:C2"/>
    <mergeCell ref="P25:Q25"/>
    <mergeCell ref="D25:O25"/>
    <mergeCell ref="D26:G26"/>
    <mergeCell ref="H26:K26"/>
    <mergeCell ref="L26:O26"/>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B1" workbookViewId="0">
      <selection activeCell="P37" sqref="P37"/>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9.57031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3.5" customHeight="1">
      <c r="A1" s="471"/>
      <c r="B1" s="1154" t="s">
        <v>1458</v>
      </c>
      <c r="C1" s="1155"/>
      <c r="D1" s="1132" t="s">
        <v>1445</v>
      </c>
      <c r="E1" s="1133"/>
      <c r="F1" s="1133"/>
      <c r="G1" s="1133"/>
      <c r="H1" s="1133"/>
      <c r="I1" s="1133"/>
      <c r="J1" s="1133"/>
      <c r="K1" s="1133"/>
      <c r="L1" s="1133"/>
      <c r="M1" s="1133"/>
      <c r="N1" s="1133"/>
      <c r="O1" s="1160"/>
      <c r="P1" s="1158" t="s">
        <v>1444</v>
      </c>
      <c r="Q1" s="1159"/>
    </row>
    <row r="2" spans="1:17" ht="13.5" customHeight="1" thickBot="1">
      <c r="A2" s="474"/>
      <c r="B2" s="1156"/>
      <c r="C2" s="1157"/>
      <c r="D2" s="1135" t="s">
        <v>1446</v>
      </c>
      <c r="E2" s="1136"/>
      <c r="F2" s="1136"/>
      <c r="G2" s="1136"/>
      <c r="H2" s="1137" t="s">
        <v>1447</v>
      </c>
      <c r="I2" s="1137"/>
      <c r="J2" s="1137"/>
      <c r="K2" s="1137"/>
      <c r="L2" s="1138" t="s">
        <v>1448</v>
      </c>
      <c r="M2" s="1138"/>
      <c r="N2" s="1138"/>
      <c r="O2" s="1161"/>
      <c r="P2" s="179" t="s">
        <v>1443</v>
      </c>
      <c r="Q2" s="178" t="s">
        <v>1451</v>
      </c>
    </row>
    <row r="3" spans="1:17" ht="13.5" customHeight="1">
      <c r="A3" s="474"/>
      <c r="B3" s="1184" t="s">
        <v>623</v>
      </c>
      <c r="C3" s="175">
        <v>1995</v>
      </c>
      <c r="D3" s="155" t="str">
        <f>výsledky!D12</f>
        <v>Lenka</v>
      </c>
      <c r="E3" s="154" t="str">
        <f>výsledky!E12</f>
        <v>Matuszná</v>
      </c>
      <c r="F3" s="132" t="str">
        <f>výsledky!F12</f>
        <v>Třinec</v>
      </c>
      <c r="G3" s="287">
        <f>výsledky!G12</f>
        <v>2.4189814814814816E-3</v>
      </c>
      <c r="H3" s="155" t="str">
        <f>výsledky!H12</f>
        <v>Jana</v>
      </c>
      <c r="I3" s="154" t="str">
        <f>výsledky!I12</f>
        <v>Cieslarová</v>
      </c>
      <c r="J3" s="132" t="str">
        <f>výsledky!J12</f>
        <v>Návsí</v>
      </c>
      <c r="K3" s="287">
        <f>výsledky!K12</f>
        <v>2.4305555555555556E-3</v>
      </c>
      <c r="L3" s="155" t="str">
        <f>výsledky!L12</f>
        <v>Jolana</v>
      </c>
      <c r="M3" s="154" t="str">
        <f>výsledky!M12</f>
        <v>Konieczná</v>
      </c>
      <c r="N3" s="132" t="str">
        <f>výsledky!N12</f>
        <v>Bystřice</v>
      </c>
      <c r="O3" s="287">
        <f>výsledky!O12</f>
        <v>2.5115740740740741E-3</v>
      </c>
      <c r="P3" s="307"/>
      <c r="Q3" s="135"/>
    </row>
    <row r="4" spans="1:17" ht="13.5" customHeight="1">
      <c r="A4" s="474"/>
      <c r="B4" s="1185"/>
      <c r="C4" s="176">
        <v>1996</v>
      </c>
      <c r="D4" s="169" t="str">
        <f>výsledky!D32</f>
        <v>Jana</v>
      </c>
      <c r="E4" s="180" t="str">
        <f>výsledky!E32</f>
        <v>Jakubcová</v>
      </c>
      <c r="F4" s="164" t="str">
        <f>výsledky!F32</f>
        <v>Svrčinovec</v>
      </c>
      <c r="G4" s="309">
        <f>výsledky!G32</f>
        <v>2.6041666666666665E-3</v>
      </c>
      <c r="H4" s="169" t="str">
        <f>výsledky!H32</f>
        <v>Lucie</v>
      </c>
      <c r="I4" s="180" t="str">
        <f>výsledky!I32</f>
        <v>Ruszová</v>
      </c>
      <c r="J4" s="164" t="str">
        <f>výsledky!J32</f>
        <v>Třinec</v>
      </c>
      <c r="K4" s="309">
        <f>výsledky!K32</f>
        <v>2.8124999999999999E-3</v>
      </c>
      <c r="L4" s="169" t="str">
        <f>výsledky!L32</f>
        <v>Anna</v>
      </c>
      <c r="M4" s="180" t="str">
        <f>výsledky!M32</f>
        <v>Cyprichová</v>
      </c>
      <c r="N4" s="164" t="str">
        <f>výsledky!N32</f>
        <v>Svrčinovec</v>
      </c>
      <c r="O4" s="309">
        <f>výsledky!O32</f>
        <v>2.9629629629629628E-3</v>
      </c>
      <c r="P4" s="308"/>
      <c r="Q4" s="168"/>
    </row>
    <row r="5" spans="1:17" ht="13.5" customHeight="1">
      <c r="A5" s="474"/>
      <c r="B5" s="1185"/>
      <c r="C5" s="176">
        <v>1997</v>
      </c>
      <c r="D5" s="169" t="str">
        <f>výsledky!D52</f>
        <v>Michaela</v>
      </c>
      <c r="E5" s="170" t="str">
        <f>výsledky!E52</f>
        <v>Przyczková</v>
      </c>
      <c r="F5" s="171" t="str">
        <f>výsledky!F52</f>
        <v>Hrádek</v>
      </c>
      <c r="G5" s="309">
        <f>výsledky!G52</f>
        <v>2.2152777777777778E-3</v>
      </c>
      <c r="H5" s="169" t="str">
        <f>výsledky!H52</f>
        <v>Veronika</v>
      </c>
      <c r="I5" s="170" t="str">
        <f>výsledky!I52</f>
        <v>Pifková</v>
      </c>
      <c r="J5" s="171" t="str">
        <f>výsledky!J52</f>
        <v>Bruntál</v>
      </c>
      <c r="K5" s="309">
        <f>výsledky!K52</f>
        <v>2.2303240740740738E-3</v>
      </c>
      <c r="L5" s="169" t="str">
        <f>výsledky!L52</f>
        <v>Magdalena</v>
      </c>
      <c r="M5" s="170" t="str">
        <f>výsledky!M52</f>
        <v>Kreželok</v>
      </c>
      <c r="N5" s="171" t="str">
        <f>výsledky!N52</f>
        <v>Istebna</v>
      </c>
      <c r="O5" s="309">
        <f>výsledky!O52</f>
        <v>2.3321759259259259E-3</v>
      </c>
      <c r="P5" s="308"/>
      <c r="Q5" s="168"/>
    </row>
    <row r="6" spans="1:17" ht="13.5" customHeight="1">
      <c r="A6" s="474"/>
      <c r="B6" s="1185"/>
      <c r="C6" s="176">
        <v>1998</v>
      </c>
      <c r="D6" s="169" t="str">
        <f>výsledky!D72</f>
        <v>Michaela</v>
      </c>
      <c r="E6" s="170" t="str">
        <f>výsledky!E72</f>
        <v>Przyczková</v>
      </c>
      <c r="F6" s="171" t="str">
        <f>výsledky!F72</f>
        <v>Hrádek</v>
      </c>
      <c r="G6" s="309">
        <f>výsledky!G72</f>
        <v>1.9525462962962962E-3</v>
      </c>
      <c r="H6" s="169" t="str">
        <f>výsledky!H72</f>
        <v>Anna</v>
      </c>
      <c r="I6" s="170" t="str">
        <f>výsledky!I72</f>
        <v>Kohut</v>
      </c>
      <c r="J6" s="171" t="str">
        <f>výsledky!J72</f>
        <v>Istebna</v>
      </c>
      <c r="K6" s="309">
        <f>výsledky!K72</f>
        <v>2.0752314814814813E-3</v>
      </c>
      <c r="L6" s="169" t="str">
        <f>výsledky!L72</f>
        <v>Sylwia</v>
      </c>
      <c r="M6" s="170" t="str">
        <f>výsledky!M72</f>
        <v>Legierska</v>
      </c>
      <c r="N6" s="171" t="str">
        <f>výsledky!N72</f>
        <v>Istebna</v>
      </c>
      <c r="O6" s="309">
        <f>výsledky!O72</f>
        <v>2.0983796296296293E-3</v>
      </c>
      <c r="P6" s="308"/>
      <c r="Q6" s="168"/>
    </row>
    <row r="7" spans="1:17" ht="13.5" customHeight="1">
      <c r="A7" s="474"/>
      <c r="B7" s="1185"/>
      <c r="C7" s="176">
        <v>1999</v>
      </c>
      <c r="D7" s="196" t="str">
        <f>výsledky!D92</f>
        <v>Jana</v>
      </c>
      <c r="E7" s="197" t="str">
        <f>výsledky!E92</f>
        <v>Hofierková</v>
      </c>
      <c r="F7" s="198" t="str">
        <f>výsledky!F92</f>
        <v>Raškovice</v>
      </c>
      <c r="G7" s="310">
        <f>výsledky!G92</f>
        <v>1.9386574074074072E-3</v>
      </c>
      <c r="H7" s="169" t="str">
        <f>výsledky!H92</f>
        <v>Magdalena</v>
      </c>
      <c r="I7" s="170" t="str">
        <f>výsledky!I92</f>
        <v>Michałek</v>
      </c>
      <c r="J7" s="171" t="str">
        <f>výsledky!J92</f>
        <v>Istebna</v>
      </c>
      <c r="K7" s="309">
        <f>výsledky!K92</f>
        <v>2.0439814814814813E-3</v>
      </c>
      <c r="L7" s="169" t="str">
        <f>výsledky!L92</f>
        <v>Nikol</v>
      </c>
      <c r="M7" s="170" t="str">
        <f>výsledky!M92</f>
        <v>Buzášová</v>
      </c>
      <c r="N7" s="171" t="str">
        <f>výsledky!N92</f>
        <v>Nýdek</v>
      </c>
      <c r="O7" s="309">
        <f>výsledky!O92</f>
        <v>2.1099537037037037E-3</v>
      </c>
      <c r="P7" s="308"/>
      <c r="Q7" s="168"/>
    </row>
    <row r="8" spans="1:17" ht="13.5" customHeight="1">
      <c r="A8" s="474"/>
      <c r="B8" s="1185"/>
      <c r="C8" s="176">
        <v>2000</v>
      </c>
      <c r="D8" s="469" t="str">
        <f>výsledky!D112</f>
        <v>Jana</v>
      </c>
      <c r="E8" s="470" t="str">
        <f>výsledky!E112</f>
        <v>Hofierková</v>
      </c>
      <c r="F8" s="444" t="str">
        <f>výsledky!F112</f>
        <v>Raškovice</v>
      </c>
      <c r="G8" s="440">
        <f>výsledky!G112</f>
        <v>1.8402777777777777E-3</v>
      </c>
      <c r="H8" s="169" t="str">
        <f>výsledky!H112</f>
        <v>Tereza</v>
      </c>
      <c r="I8" s="170" t="str">
        <f>výsledky!I112</f>
        <v>Droppová</v>
      </c>
      <c r="J8" s="171" t="str">
        <f>výsledky!J112</f>
        <v>Frýdek-Místek</v>
      </c>
      <c r="K8" s="309">
        <f>výsledky!K112</f>
        <v>1.9050925925925926E-3</v>
      </c>
      <c r="L8" s="169" t="str">
        <f>výsledky!L112</f>
        <v>Hana</v>
      </c>
      <c r="M8" s="170" t="str">
        <f>výsledky!M112</f>
        <v>Gigánková</v>
      </c>
      <c r="N8" s="171" t="str">
        <f>výsledky!N112</f>
        <v>Frýdek-Místek</v>
      </c>
      <c r="O8" s="309">
        <f>výsledky!O112</f>
        <v>1.920138888888889E-3</v>
      </c>
      <c r="P8" s="308"/>
      <c r="Q8" s="168"/>
    </row>
    <row r="9" spans="1:17" ht="13.5" customHeight="1">
      <c r="A9" s="474"/>
      <c r="B9" s="1185"/>
      <c r="C9" s="176">
        <v>2001</v>
      </c>
      <c r="D9" s="196" t="str">
        <f>výsledky!D134</f>
        <v xml:space="preserve">Tereza              </v>
      </c>
      <c r="E9" s="170" t="str">
        <f>výsledky!E134</f>
        <v xml:space="preserve">Otahalová   </v>
      </c>
      <c r="F9" s="171" t="str">
        <f>výsledky!F134</f>
        <v>Ostrava</v>
      </c>
      <c r="G9" s="318">
        <f>výsledky!G134</f>
        <v>251.7</v>
      </c>
      <c r="H9" s="169" t="str">
        <f>výsledky!H134</f>
        <v xml:space="preserve">Pavla               </v>
      </c>
      <c r="I9" s="170" t="str">
        <f>výsledky!I134</f>
        <v>Slavíková</v>
      </c>
      <c r="J9" s="171" t="str">
        <f>výsledky!J134</f>
        <v>Frýdek-Místek</v>
      </c>
      <c r="K9" s="318">
        <f>výsledky!K134</f>
        <v>300.7</v>
      </c>
      <c r="L9" s="169" t="str">
        <f>výsledky!L134</f>
        <v xml:space="preserve">Zuzana              </v>
      </c>
      <c r="M9" s="170" t="str">
        <f>výsledky!M134</f>
        <v xml:space="preserve">Schindlerová  </v>
      </c>
      <c r="N9" s="171" t="str">
        <f>výsledky!N134</f>
        <v>Frýdek-Místek</v>
      </c>
      <c r="O9" s="318">
        <f>výsledky!O134</f>
        <v>303.39999999999998</v>
      </c>
      <c r="P9" s="308"/>
      <c r="Q9" s="168"/>
    </row>
    <row r="10" spans="1:17" ht="13.5" customHeight="1">
      <c r="A10" s="474"/>
      <c r="B10" s="1185"/>
      <c r="C10" s="176">
        <v>2002</v>
      </c>
      <c r="D10" s="196" t="str">
        <f>výsledky!D156</f>
        <v>Michaela</v>
      </c>
      <c r="E10" s="170" t="str">
        <f>výsledky!E156</f>
        <v>Bubiková</v>
      </c>
      <c r="F10" s="171" t="str">
        <f>výsledky!F156</f>
        <v>Frýdek-Místek</v>
      </c>
      <c r="G10" s="304" t="str">
        <f>výsledky!G156</f>
        <v>02:49,0</v>
      </c>
      <c r="H10" s="169" t="str">
        <f>výsledky!H156</f>
        <v>Petra</v>
      </c>
      <c r="I10" s="170" t="str">
        <f>výsledky!I156</f>
        <v>Pišová</v>
      </c>
      <c r="J10" s="171" t="str">
        <f>výsledky!J156</f>
        <v>Frýdek-Místek</v>
      </c>
      <c r="K10" s="304" t="str">
        <f>výsledky!K156</f>
        <v>02:54,8</v>
      </c>
      <c r="L10" s="169" t="str">
        <f>výsledky!L156</f>
        <v>Jana</v>
      </c>
      <c r="M10" s="170" t="str">
        <f>výsledky!M156</f>
        <v>Pitrunová</v>
      </c>
      <c r="N10" s="171" t="str">
        <f>výsledky!N156</f>
        <v>Kopřivnice</v>
      </c>
      <c r="O10" s="304" t="str">
        <f>výsledky!O156</f>
        <v>02:57,4</v>
      </c>
      <c r="P10" s="308"/>
      <c r="Q10" s="168"/>
    </row>
    <row r="11" spans="1:17" ht="13.5" customHeight="1">
      <c r="A11" s="474"/>
      <c r="B11" s="1185"/>
      <c r="C11" s="176">
        <v>2003</v>
      </c>
      <c r="D11" s="196" t="str">
        <f>výsledky!D200</f>
        <v>Jana</v>
      </c>
      <c r="E11" s="170" t="str">
        <f>výsledky!E200</f>
        <v>Pitrunová</v>
      </c>
      <c r="F11" s="171" t="str">
        <f>výsledky!F200</f>
        <v>Kopřivnice</v>
      </c>
      <c r="G11" s="304" t="str">
        <f>výsledky!G200</f>
        <v>02:43,9</v>
      </c>
      <c r="H11" s="169" t="str">
        <f>výsledky!H200</f>
        <v>Markéta</v>
      </c>
      <c r="I11" s="170" t="str">
        <f>výsledky!I200</f>
        <v>Schybolová</v>
      </c>
      <c r="J11" s="171" t="str">
        <f>výsledky!J200</f>
        <v>Kopřivnice</v>
      </c>
      <c r="K11" s="304" t="str">
        <f>výsledky!K200</f>
        <v>02:44,6</v>
      </c>
      <c r="L11" s="169" t="str">
        <f>výsledky!L200</f>
        <v>Erika</v>
      </c>
      <c r="M11" s="170" t="str">
        <f>výsledky!M200</f>
        <v>Mikulenková</v>
      </c>
      <c r="N11" s="171" t="str">
        <f>výsledky!N200</f>
        <v>Frýdek-Místek</v>
      </c>
      <c r="O11" s="304" t="str">
        <f>výsledky!O200</f>
        <v>02:45,6</v>
      </c>
      <c r="P11" s="308"/>
      <c r="Q11" s="168"/>
    </row>
    <row r="12" spans="1:17" ht="13.5" customHeight="1">
      <c r="A12" s="474"/>
      <c r="B12" s="1185"/>
      <c r="C12" s="176">
        <v>2004</v>
      </c>
      <c r="D12" s="196" t="str">
        <f>výsledky!D222</f>
        <v>Adéla</v>
      </c>
      <c r="E12" s="170" t="str">
        <f>výsledky!E222</f>
        <v>Marková</v>
      </c>
      <c r="F12" s="171" t="str">
        <f>výsledky!F222</f>
        <v>Frýdek-Místek</v>
      </c>
      <c r="G12" s="304" t="str">
        <f>výsledky!G222</f>
        <v>02:50,0</v>
      </c>
      <c r="H12" s="169" t="str">
        <f>výsledky!H222</f>
        <v>Dorota</v>
      </c>
      <c r="I12" s="170" t="str">
        <f>výsledky!I222</f>
        <v>Adamíková</v>
      </c>
      <c r="J12" s="171" t="str">
        <f>výsledky!J222</f>
        <v>Bystřice</v>
      </c>
      <c r="K12" s="304" t="str">
        <f>výsledky!K222</f>
        <v>02:52,0</v>
      </c>
      <c r="L12" s="169" t="str">
        <f>výsledky!L222</f>
        <v>Romana</v>
      </c>
      <c r="M12" s="170" t="str">
        <f>výsledky!M222</f>
        <v>Šindelková</v>
      </c>
      <c r="N12" s="171" t="str">
        <f>výsledky!N222</f>
        <v>Frýdek-Místek</v>
      </c>
      <c r="O12" s="304" t="str">
        <f>výsledky!O222</f>
        <v>02:53,0</v>
      </c>
      <c r="P12" s="308"/>
      <c r="Q12" s="168"/>
    </row>
    <row r="13" spans="1:17" ht="13.5" customHeight="1">
      <c r="A13" s="474"/>
      <c r="B13" s="1185"/>
      <c r="C13" s="176">
        <v>2005</v>
      </c>
      <c r="D13" s="196" t="str">
        <f>výsledky!D248</f>
        <v>Adéla</v>
      </c>
      <c r="E13" s="170" t="str">
        <f>výsledky!E248</f>
        <v>Marková</v>
      </c>
      <c r="F13" s="171" t="str">
        <f>výsledky!F248</f>
        <v>Frýdek-Místek</v>
      </c>
      <c r="G13" s="304" t="str">
        <f>výsledky!G248</f>
        <v>02:50,3</v>
      </c>
      <c r="H13" s="169" t="str">
        <f>výsledky!H248</f>
        <v>Hana</v>
      </c>
      <c r="I13" s="170" t="str">
        <f>výsledky!I248</f>
        <v>Holejšovská</v>
      </c>
      <c r="J13" s="171" t="str">
        <f>výsledky!J248</f>
        <v>Frýdek-Místek</v>
      </c>
      <c r="K13" s="304" t="str">
        <f>výsledky!K248</f>
        <v>02:53,2</v>
      </c>
      <c r="L13" s="169" t="str">
        <f>výsledky!L248</f>
        <v>Katarzyna</v>
      </c>
      <c r="M13" s="170" t="str">
        <f>výsledky!M248</f>
        <v>Kubalok</v>
      </c>
      <c r="N13" s="171" t="str">
        <f>výsledky!N248</f>
        <v>Istebna</v>
      </c>
      <c r="O13" s="304" t="str">
        <f>výsledky!O248</f>
        <v>02:57,8</v>
      </c>
      <c r="P13" s="308"/>
      <c r="Q13" s="168"/>
    </row>
    <row r="14" spans="1:17" ht="13.5" customHeight="1">
      <c r="A14" s="474"/>
      <c r="B14" s="1185"/>
      <c r="C14" s="176">
        <v>2006</v>
      </c>
      <c r="D14" s="169" t="str">
        <f>výsledky!D274</f>
        <v>Ivana</v>
      </c>
      <c r="E14" s="170" t="str">
        <f>výsledky!E274</f>
        <v>Matušková</v>
      </c>
      <c r="F14" s="171" t="str">
        <f>výsledky!F274</f>
        <v>Frýdek-Místek</v>
      </c>
      <c r="G14" s="304" t="str">
        <f>výsledky!G274</f>
        <v>02:54,0</v>
      </c>
      <c r="H14" s="169" t="str">
        <f>výsledky!H274</f>
        <v>Roxana</v>
      </c>
      <c r="I14" s="170" t="str">
        <f>výsledky!I274</f>
        <v>Balcarková</v>
      </c>
      <c r="J14" s="171" t="str">
        <f>výsledky!J274</f>
        <v>Orlová</v>
      </c>
      <c r="K14" s="304" t="str">
        <f>výsledky!K274</f>
        <v>02:55,0</v>
      </c>
      <c r="L14" s="169" t="str">
        <f>výsledky!L274</f>
        <v>Alice</v>
      </c>
      <c r="M14" s="170" t="str">
        <f>výsledky!M274</f>
        <v>Pišová</v>
      </c>
      <c r="N14" s="171" t="str">
        <f>výsledky!N274</f>
        <v>Frýdek-Místek</v>
      </c>
      <c r="O14" s="304" t="str">
        <f>výsledky!O274</f>
        <v>02:56,0</v>
      </c>
      <c r="P14" s="308"/>
      <c r="Q14" s="168"/>
    </row>
    <row r="15" spans="1:17" ht="13.5" customHeight="1">
      <c r="A15" s="474"/>
      <c r="B15" s="1185"/>
      <c r="C15" s="176">
        <v>2007</v>
      </c>
      <c r="D15" s="196" t="str">
        <f>výsledky!D300</f>
        <v>Alice</v>
      </c>
      <c r="E15" s="170" t="str">
        <f>výsledky!E300</f>
        <v>Pišová</v>
      </c>
      <c r="F15" s="171" t="str">
        <f>výsledky!F300</f>
        <v>Frýdek-Místek</v>
      </c>
      <c r="G15" s="304" t="str">
        <f>výsledky!G300</f>
        <v>02:43,0</v>
      </c>
      <c r="H15" s="169" t="str">
        <f>výsledky!H300</f>
        <v>Nikola</v>
      </c>
      <c r="I15" s="170" t="str">
        <f>výsledky!I300</f>
        <v>Horňáčková</v>
      </c>
      <c r="J15" s="171" t="str">
        <f>výsledky!J300</f>
        <v>Frýdek-Místek</v>
      </c>
      <c r="K15" s="304" t="str">
        <f>výsledky!K300</f>
        <v>02:44,0</v>
      </c>
      <c r="L15" s="169" t="str">
        <f>výsledky!L300</f>
        <v>Anna</v>
      </c>
      <c r="M15" s="170" t="str">
        <f>výsledky!M300</f>
        <v>Šmídová</v>
      </c>
      <c r="N15" s="171" t="str">
        <f>výsledky!N300</f>
        <v>Frýdek-Místek</v>
      </c>
      <c r="O15" s="304" t="str">
        <f>výsledky!O300</f>
        <v>02:46,0</v>
      </c>
      <c r="P15" s="308"/>
      <c r="Q15" s="168"/>
    </row>
    <row r="16" spans="1:17" ht="13.5" customHeight="1" thickBot="1">
      <c r="A16" s="476"/>
      <c r="B16" s="1185"/>
      <c r="C16" s="176">
        <v>2008</v>
      </c>
      <c r="D16" s="196" t="str">
        <f>výsledky!D328</f>
        <v>Nikola</v>
      </c>
      <c r="E16" s="170" t="str">
        <f>výsledky!E328</f>
        <v>Horňáčková</v>
      </c>
      <c r="F16" s="171" t="str">
        <f>výsledky!F328</f>
        <v>Frýdek-Místek</v>
      </c>
      <c r="G16" s="304" t="str">
        <f>výsledky!G328</f>
        <v>02:44,0</v>
      </c>
      <c r="H16" s="169" t="str">
        <f>výsledky!H328</f>
        <v>Lucie</v>
      </c>
      <c r="I16" s="170" t="str">
        <f>výsledky!I328</f>
        <v>Slováková</v>
      </c>
      <c r="J16" s="171" t="str">
        <f>výsledky!J328</f>
        <v>Frýdek-Místek</v>
      </c>
      <c r="K16" s="304" t="str">
        <f>výsledky!K328</f>
        <v>02:44,6</v>
      </c>
      <c r="L16" s="169" t="str">
        <f>výsledky!L328</f>
        <v>Anna</v>
      </c>
      <c r="M16" s="170" t="str">
        <f>výsledky!M328</f>
        <v>Šmídová</v>
      </c>
      <c r="N16" s="171" t="str">
        <f>výsledky!N328</f>
        <v>Frýdek-Místek</v>
      </c>
      <c r="O16" s="304" t="str">
        <f>výsledky!O328</f>
        <v>02:45,0</v>
      </c>
      <c r="P16" s="167"/>
      <c r="Q16" s="168"/>
    </row>
    <row r="17" spans="1:17" ht="13.5" customHeight="1">
      <c r="A17" s="474"/>
      <c r="B17" s="1185"/>
      <c r="C17" s="176">
        <v>2009</v>
      </c>
      <c r="D17" s="196" t="str">
        <f>výsledky!D356</f>
        <v>Hana</v>
      </c>
      <c r="E17" s="170" t="str">
        <f>výsledky!E356</f>
        <v>Walaská</v>
      </c>
      <c r="F17" s="171" t="str">
        <f>výsledky!F356</f>
        <v>Třinec</v>
      </c>
      <c r="G17" s="304" t="str">
        <f>výsledky!G356</f>
        <v>02:46,0</v>
      </c>
      <c r="H17" s="169" t="str">
        <f>výsledky!H356</f>
        <v>Kateřina</v>
      </c>
      <c r="I17" s="170" t="str">
        <f>výsledky!I356</f>
        <v>Klepáčová</v>
      </c>
      <c r="J17" s="171" t="str">
        <f>výsledky!J356</f>
        <v>Frýdek-Místek</v>
      </c>
      <c r="K17" s="304" t="str">
        <f>výsledky!K356</f>
        <v>02:55,0</v>
      </c>
      <c r="L17" s="169" t="str">
        <f>výsledky!L356</f>
        <v>Michaela</v>
      </c>
      <c r="M17" s="170" t="str">
        <f>výsledky!M356</f>
        <v>Danysová</v>
      </c>
      <c r="N17" s="171" t="str">
        <f>výsledky!N356</f>
        <v>Frýdek-Místek</v>
      </c>
      <c r="O17" s="304" t="str">
        <f>výsledky!O356</f>
        <v>02:56,0</v>
      </c>
      <c r="P17" s="167"/>
      <c r="Q17" s="168"/>
    </row>
    <row r="18" spans="1:17" ht="13.5" customHeight="1">
      <c r="A18" s="474"/>
      <c r="B18" s="1185"/>
      <c r="C18" s="397">
        <v>2010</v>
      </c>
      <c r="D18" s="196" t="str">
        <f>výsledky!D384</f>
        <v>Hana</v>
      </c>
      <c r="E18" s="170" t="str">
        <f>výsledky!E384</f>
        <v>Walaská</v>
      </c>
      <c r="F18" s="171" t="str">
        <f>výsledky!F384</f>
        <v>Třinec</v>
      </c>
      <c r="G18" s="304" t="str">
        <f>výsledky!G384</f>
        <v>02:47,0</v>
      </c>
      <c r="H18" s="169" t="str">
        <f>výsledky!H384</f>
        <v>Karolína</v>
      </c>
      <c r="I18" s="170" t="str">
        <f>výsledky!I384</f>
        <v>Mrázková</v>
      </c>
      <c r="J18" s="171" t="str">
        <f>výsledky!J384</f>
        <v>Jablunkov</v>
      </c>
      <c r="K18" s="304" t="str">
        <f>výsledky!K384</f>
        <v>02:52,0</v>
      </c>
      <c r="L18" s="169" t="str">
        <f>výsledky!L384</f>
        <v>Blanka</v>
      </c>
      <c r="M18" s="170" t="str">
        <f>výsledky!M384</f>
        <v>Hunerová</v>
      </c>
      <c r="N18" s="171" t="str">
        <f>výsledky!N384</f>
        <v>Frýdek-Místek</v>
      </c>
      <c r="O18" s="304" t="str">
        <f>výsledky!O384</f>
        <v>02:53,0</v>
      </c>
      <c r="P18" s="167"/>
      <c r="Q18" s="168"/>
    </row>
    <row r="19" spans="1:17" ht="13.5" customHeight="1">
      <c r="A19" s="474"/>
      <c r="B19" s="1185"/>
      <c r="C19" s="397">
        <v>2011</v>
      </c>
      <c r="D19" s="561" t="str">
        <f>výsledky!D412</f>
        <v>Veronika</v>
      </c>
      <c r="E19" s="562" t="str">
        <f>výsledky!E412</f>
        <v>Siebeltová</v>
      </c>
      <c r="F19" s="563" t="str">
        <f>výsledky!F412</f>
        <v>Frýdek-Místek</v>
      </c>
      <c r="G19" s="564" t="str">
        <f>výsledky!G412</f>
        <v>02:32,0</v>
      </c>
      <c r="H19" s="541" t="str">
        <f>výsledky!H412</f>
        <v>Kateřina</v>
      </c>
      <c r="I19" s="542" t="str">
        <f>výsledky!I412</f>
        <v>Siebeltová</v>
      </c>
      <c r="J19" s="543" t="str">
        <f>výsledky!J412</f>
        <v>Frýdek-Místek</v>
      </c>
      <c r="K19" s="544" t="str">
        <f>výsledky!K412</f>
        <v>02:33,0</v>
      </c>
      <c r="L19" s="541" t="str">
        <f>výsledky!L412</f>
        <v>Natálie</v>
      </c>
      <c r="M19" s="542" t="str">
        <f>výsledky!M412</f>
        <v>Závorková</v>
      </c>
      <c r="N19" s="543" t="str">
        <f>výsledky!N412</f>
        <v>Frýdek-Místek</v>
      </c>
      <c r="O19" s="544" t="str">
        <f>výsledky!O412</f>
        <v>02:38,0</v>
      </c>
      <c r="P19" s="308" t="str">
        <f>G19</f>
        <v>02:32,0</v>
      </c>
      <c r="Q19" s="212">
        <v>2011</v>
      </c>
    </row>
    <row r="20" spans="1:17" ht="13.5" customHeight="1">
      <c r="A20" s="474"/>
      <c r="B20" s="1185"/>
      <c r="C20" s="397">
        <v>2012</v>
      </c>
      <c r="D20" s="527" t="str">
        <f>výsledky!D440</f>
        <v>Gabriela</v>
      </c>
      <c r="E20" s="532" t="str">
        <f>výsledky!E440</f>
        <v>Szotkowská</v>
      </c>
      <c r="F20" s="533" t="str">
        <f>výsledky!F440</f>
        <v>Mosty u Jabl.</v>
      </c>
      <c r="G20" s="289" t="str">
        <f>výsledky!G440</f>
        <v>03:02,0</v>
      </c>
      <c r="H20" s="531" t="str">
        <f>výsledky!H440</f>
        <v>Kateřina</v>
      </c>
      <c r="I20" s="532" t="str">
        <f>výsledky!I440</f>
        <v>Krtková</v>
      </c>
      <c r="J20" s="533" t="str">
        <f>výsledky!J440</f>
        <v>Frýdek-Místek</v>
      </c>
      <c r="K20" s="289" t="str">
        <f>výsledky!K440</f>
        <v>03:03,0</v>
      </c>
      <c r="L20" s="531" t="str">
        <f>výsledky!L440</f>
        <v>Romana</v>
      </c>
      <c r="M20" s="532" t="str">
        <f>výsledky!M440</f>
        <v>Samcová</v>
      </c>
      <c r="N20" s="533" t="str">
        <f>výsledky!N440</f>
        <v>Jablunkov</v>
      </c>
      <c r="O20" s="289" t="str">
        <f>výsledky!O440</f>
        <v>03:08,0</v>
      </c>
      <c r="P20" s="556"/>
      <c r="Q20" s="535"/>
    </row>
    <row r="21" spans="1:17" ht="13.5" customHeight="1">
      <c r="A21" s="474"/>
      <c r="B21" s="1185"/>
      <c r="C21" s="397">
        <v>2013</v>
      </c>
      <c r="D21" s="527" t="str">
        <f>výsledky!D468</f>
        <v>Helena</v>
      </c>
      <c r="E21" s="532" t="str">
        <f>výsledky!E468</f>
        <v>Benčová</v>
      </c>
      <c r="F21" s="533" t="str">
        <f>výsledky!F468</f>
        <v>Frýdek-Místek</v>
      </c>
      <c r="G21" s="289" t="str">
        <f>výsledky!G468</f>
        <v>03:07,0</v>
      </c>
      <c r="H21" s="531" t="str">
        <f>výsledky!H468</f>
        <v>Julie</v>
      </c>
      <c r="I21" s="532" t="str">
        <f>výsledky!I468</f>
        <v>Rampírová</v>
      </c>
      <c r="J21" s="533" t="str">
        <f>výsledky!J468</f>
        <v>Frýdek-Místek</v>
      </c>
      <c r="K21" s="289" t="str">
        <f>výsledky!K468</f>
        <v>03:10,0</v>
      </c>
      <c r="L21" s="531" t="str">
        <f>výsledky!L468</f>
        <v>Kateřina</v>
      </c>
      <c r="M21" s="532" t="str">
        <f>výsledky!M468</f>
        <v>Krtková</v>
      </c>
      <c r="N21" s="533" t="str">
        <f>výsledky!N468</f>
        <v>Frýdek-Místek</v>
      </c>
      <c r="O21" s="289" t="str">
        <f>výsledky!O468</f>
        <v>03:11,0</v>
      </c>
      <c r="P21" s="556"/>
      <c r="Q21" s="535"/>
    </row>
    <row r="22" spans="1:17" ht="13.5" customHeight="1">
      <c r="A22" s="474"/>
      <c r="B22" s="1185"/>
      <c r="C22" s="397">
        <v>2014</v>
      </c>
      <c r="D22" s="527" t="str">
        <f>výsledky!D498</f>
        <v>Petra</v>
      </c>
      <c r="E22" s="532" t="str">
        <f>výsledky!E498</f>
        <v>Pavlásková</v>
      </c>
      <c r="F22" s="533" t="str">
        <f>výsledky!F498</f>
        <v>Frýdek-Místek</v>
      </c>
      <c r="G22" s="289" t="str">
        <f>výsledky!G498</f>
        <v>03:02,0</v>
      </c>
      <c r="H22" s="531" t="str">
        <f>výsledky!H498</f>
        <v>Natalia</v>
      </c>
      <c r="I22" s="532" t="str">
        <f>výsledky!I498</f>
        <v>Senastynowicz</v>
      </c>
      <c r="J22" s="533" t="str">
        <f>výsledky!J498</f>
        <v>Istebna</v>
      </c>
      <c r="K22" s="289" t="str">
        <f>výsledky!K498</f>
        <v>03:11,0</v>
      </c>
      <c r="L22" s="531" t="str">
        <f>výsledky!L498</f>
        <v>Magdalena</v>
      </c>
      <c r="M22" s="532" t="str">
        <f>výsledky!M498</f>
        <v>Kobieluisz</v>
      </c>
      <c r="N22" s="533" t="str">
        <f>výsledky!N498</f>
        <v>Istebna</v>
      </c>
      <c r="O22" s="289" t="str">
        <f>výsledky!O498</f>
        <v>03:13,0</v>
      </c>
      <c r="P22" s="556"/>
      <c r="Q22" s="535"/>
    </row>
    <row r="23" spans="1:17" ht="13.5" customHeight="1" thickBot="1">
      <c r="A23" s="476"/>
      <c r="B23" s="1186"/>
      <c r="C23" s="177">
        <v>2015</v>
      </c>
      <c r="D23" s="485"/>
      <c r="E23" s="174"/>
      <c r="F23" s="150"/>
      <c r="G23" s="292"/>
      <c r="H23" s="173"/>
      <c r="I23" s="174"/>
      <c r="J23" s="150"/>
      <c r="K23" s="292"/>
      <c r="L23" s="173"/>
      <c r="M23" s="174"/>
      <c r="N23" s="150"/>
      <c r="O23" s="292"/>
      <c r="P23" s="141"/>
      <c r="Q23" s="142"/>
    </row>
    <row r="24" spans="1:17" ht="12.75" thickBot="1"/>
    <row r="25" spans="1:17" ht="15" customHeight="1">
      <c r="A25" s="471"/>
      <c r="B25" s="1154" t="s">
        <v>780</v>
      </c>
      <c r="C25" s="1155"/>
      <c r="D25" s="1132" t="s">
        <v>1445</v>
      </c>
      <c r="E25" s="1133"/>
      <c r="F25" s="1133"/>
      <c r="G25" s="1133"/>
      <c r="H25" s="1133"/>
      <c r="I25" s="1133"/>
      <c r="J25" s="1133"/>
      <c r="K25" s="1133"/>
      <c r="L25" s="1133"/>
      <c r="M25" s="1133"/>
      <c r="N25" s="1133"/>
      <c r="O25" s="1160"/>
      <c r="P25" s="1158" t="s">
        <v>1444</v>
      </c>
      <c r="Q25" s="1159"/>
    </row>
    <row r="26" spans="1:17" ht="15" customHeight="1" thickBot="1">
      <c r="A26" s="474"/>
      <c r="B26" s="1156"/>
      <c r="C26" s="1157"/>
      <c r="D26" s="1135" t="s">
        <v>1446</v>
      </c>
      <c r="E26" s="1136"/>
      <c r="F26" s="1136"/>
      <c r="G26" s="1136"/>
      <c r="H26" s="1137" t="s">
        <v>1447</v>
      </c>
      <c r="I26" s="1137"/>
      <c r="J26" s="1137"/>
      <c r="K26" s="1137"/>
      <c r="L26" s="1138" t="s">
        <v>1448</v>
      </c>
      <c r="M26" s="1138"/>
      <c r="N26" s="1138"/>
      <c r="O26" s="1161"/>
      <c r="P26" s="179" t="s">
        <v>1443</v>
      </c>
      <c r="Q26" s="178" t="s">
        <v>1451</v>
      </c>
    </row>
    <row r="27" spans="1:17" ht="14.25" customHeight="1">
      <c r="A27" s="1152" t="s">
        <v>654</v>
      </c>
      <c r="B27" s="1187"/>
      <c r="C27" s="175">
        <v>1995</v>
      </c>
      <c r="D27" s="182" t="str">
        <f>výsledky!D13</f>
        <v>Marek</v>
      </c>
      <c r="E27" s="181" t="str">
        <f>výsledky!E13</f>
        <v>Kocyan</v>
      </c>
      <c r="F27" s="132" t="str">
        <f>výsledky!F13</f>
        <v>Třinec</v>
      </c>
      <c r="G27" s="287">
        <f>výsledky!G13</f>
        <v>3.5081018518518521E-3</v>
      </c>
      <c r="H27" s="182" t="str">
        <f>výsledky!H13</f>
        <v>Jan</v>
      </c>
      <c r="I27" s="181" t="str">
        <f>výsledky!I13</f>
        <v>Macura</v>
      </c>
      <c r="J27" s="132" t="str">
        <f>výsledky!J13</f>
        <v>Jablunkov</v>
      </c>
      <c r="K27" s="287">
        <f>výsledky!K13</f>
        <v>3.6111111111111114E-3</v>
      </c>
      <c r="L27" s="182" t="str">
        <f>výsledky!L13</f>
        <v>David</v>
      </c>
      <c r="M27" s="181" t="str">
        <f>výsledky!M13</f>
        <v>Szpyrc</v>
      </c>
      <c r="N27" s="132" t="str">
        <f>výsledky!N13</f>
        <v>Hrádek</v>
      </c>
      <c r="O27" s="287">
        <f>výsledky!O13</f>
        <v>3.6342592592592594E-3</v>
      </c>
      <c r="P27" s="307"/>
      <c r="Q27" s="135"/>
    </row>
    <row r="28" spans="1:17" ht="14.25" customHeight="1">
      <c r="A28" s="1152"/>
      <c r="B28" s="1187"/>
      <c r="C28" s="176">
        <v>1996</v>
      </c>
      <c r="D28" s="166" t="str">
        <f>výsledky!D33</f>
        <v>Zbigniew</v>
      </c>
      <c r="E28" s="163" t="str">
        <f>výsledky!E33</f>
        <v>Jalowiczor</v>
      </c>
      <c r="F28" s="164" t="str">
        <f>výsledky!F33</f>
        <v>Istebna</v>
      </c>
      <c r="G28" s="309">
        <f>výsledky!G33</f>
        <v>3.7615740740740739E-3</v>
      </c>
      <c r="H28" s="166" t="str">
        <f>výsledky!H33</f>
        <v>Petr</v>
      </c>
      <c r="I28" s="163" t="str">
        <f>výsledky!I33</f>
        <v>Kadlubiec</v>
      </c>
      <c r="J28" s="164" t="str">
        <f>výsledky!J33</f>
        <v>Jablunkov</v>
      </c>
      <c r="K28" s="309">
        <f>výsledky!K33</f>
        <v>3.8657407407407408E-3</v>
      </c>
      <c r="L28" s="166" t="str">
        <f>výsledky!L33</f>
        <v>Jan</v>
      </c>
      <c r="M28" s="163" t="str">
        <f>výsledky!M33</f>
        <v>Jursa</v>
      </c>
      <c r="N28" s="164" t="str">
        <f>výsledky!N33</f>
        <v>Hrádek</v>
      </c>
      <c r="O28" s="309">
        <f>výsledky!O33</f>
        <v>3.9120370370370368E-3</v>
      </c>
      <c r="P28" s="308"/>
      <c r="Q28" s="168"/>
    </row>
    <row r="29" spans="1:17" ht="14.25" customHeight="1">
      <c r="A29" s="1152"/>
      <c r="B29" s="1187"/>
      <c r="C29" s="176">
        <v>1997</v>
      </c>
      <c r="D29" s="199" t="str">
        <f>výsledky!D53</f>
        <v>Martin</v>
      </c>
      <c r="E29" s="200" t="str">
        <f>výsledky!E53</f>
        <v>Baliar</v>
      </c>
      <c r="F29" s="198" t="str">
        <f>výsledky!F53</f>
        <v>Mosty u Jabl.</v>
      </c>
      <c r="G29" s="310">
        <f>výsledky!G53</f>
        <v>3.181712962962963E-3</v>
      </c>
      <c r="H29" s="166" t="str">
        <f>výsledky!H53</f>
        <v>Aleš</v>
      </c>
      <c r="I29" s="172" t="str">
        <f>výsledky!I53</f>
        <v>Turek</v>
      </c>
      <c r="J29" s="171" t="str">
        <f>výsledky!J53</f>
        <v>Mosty u Jabl.</v>
      </c>
      <c r="K29" s="309">
        <f>výsledky!K53</f>
        <v>3.2916666666666667E-3</v>
      </c>
      <c r="L29" s="166" t="str">
        <f>výsledky!L53</f>
        <v>Tomáš</v>
      </c>
      <c r="M29" s="172" t="str">
        <f>výsledky!M53</f>
        <v>Kufa</v>
      </c>
      <c r="N29" s="171" t="str">
        <f>výsledky!N53</f>
        <v>Jablunkov</v>
      </c>
      <c r="O29" s="309">
        <f>výsledky!O53</f>
        <v>3.3333333333333335E-3</v>
      </c>
      <c r="P29" s="308"/>
      <c r="Q29" s="168"/>
    </row>
    <row r="30" spans="1:17" ht="14.25" customHeight="1">
      <c r="A30" s="1152"/>
      <c r="B30" s="1187"/>
      <c r="C30" s="176">
        <v>1998</v>
      </c>
      <c r="D30" s="166" t="str">
        <f>výsledky!D73</f>
        <v>Tomáš</v>
      </c>
      <c r="E30" s="172" t="str">
        <f>výsledky!E73</f>
        <v>Kufa</v>
      </c>
      <c r="F30" s="171" t="str">
        <f>výsledky!F73</f>
        <v>Jablunkov</v>
      </c>
      <c r="G30" s="309">
        <f>výsledky!G73</f>
        <v>3.1828703703703702E-3</v>
      </c>
      <c r="H30" s="166" t="str">
        <f>výsledky!H73</f>
        <v>Petr</v>
      </c>
      <c r="I30" s="172" t="str">
        <f>výsledky!I73</f>
        <v>Martinák</v>
      </c>
      <c r="J30" s="171" t="str">
        <f>výsledky!J73</f>
        <v>Frýdek-Místek</v>
      </c>
      <c r="K30" s="309">
        <f>výsledky!K73</f>
        <v>3.2731481481481479E-3</v>
      </c>
      <c r="L30" s="166" t="str">
        <f>výsledky!L73</f>
        <v>Jakub</v>
      </c>
      <c r="M30" s="172" t="str">
        <f>výsledky!M73</f>
        <v>Hołysz</v>
      </c>
      <c r="N30" s="171" t="str">
        <f>výsledky!N73</f>
        <v>Istebna</v>
      </c>
      <c r="O30" s="309">
        <f>výsledky!O73</f>
        <v>3.3506944444444443E-3</v>
      </c>
      <c r="P30" s="308"/>
      <c r="Q30" s="168"/>
    </row>
    <row r="31" spans="1:17" ht="14.25" customHeight="1">
      <c r="A31" s="1152"/>
      <c r="B31" s="1187"/>
      <c r="C31" s="176">
        <v>1999</v>
      </c>
      <c r="D31" s="166" t="str">
        <f>výsledky!D93</f>
        <v>Marian</v>
      </c>
      <c r="E31" s="172" t="str">
        <f>výsledky!E93</f>
        <v>Cienciała</v>
      </c>
      <c r="F31" s="171" t="str">
        <f>výsledky!F93</f>
        <v>Bystřice</v>
      </c>
      <c r="G31" s="309">
        <f>výsledky!G93</f>
        <v>3.2418981481481478E-3</v>
      </c>
      <c r="H31" s="166" t="str">
        <f>výsledky!H93</f>
        <v>Wojciech</v>
      </c>
      <c r="I31" s="172" t="str">
        <f>výsledky!I93</f>
        <v>Mojeścik</v>
      </c>
      <c r="J31" s="171" t="str">
        <f>výsledky!J93</f>
        <v>Bystřice</v>
      </c>
      <c r="K31" s="309">
        <f>výsledky!K93</f>
        <v>3.3483796296296295E-3</v>
      </c>
      <c r="L31" s="166" t="str">
        <f>výsledky!L93</f>
        <v>Martin</v>
      </c>
      <c r="M31" s="172" t="str">
        <f>výsledky!M93</f>
        <v>Kawulok</v>
      </c>
      <c r="N31" s="171" t="str">
        <f>výsledky!N93</f>
        <v>Hrádek</v>
      </c>
      <c r="O31" s="309">
        <f>výsledky!O93</f>
        <v>3.3599537037037035E-3</v>
      </c>
      <c r="P31" s="308"/>
      <c r="Q31" s="168"/>
    </row>
    <row r="32" spans="1:17" ht="14.25" customHeight="1">
      <c r="A32" s="1152"/>
      <c r="B32" s="1187"/>
      <c r="C32" s="176">
        <v>2000</v>
      </c>
      <c r="D32" s="199" t="str">
        <f>výsledky!D113</f>
        <v>Rostislav</v>
      </c>
      <c r="E32" s="200" t="str">
        <f>výsledky!E113</f>
        <v>Nytra</v>
      </c>
      <c r="F32" s="198" t="str">
        <f>výsledky!F113</f>
        <v>Třinec</v>
      </c>
      <c r="G32" s="310">
        <f>výsledky!G113</f>
        <v>3.158564814814815E-3</v>
      </c>
      <c r="H32" s="166" t="str">
        <f>výsledky!H113</f>
        <v>Tomáš</v>
      </c>
      <c r="I32" s="172" t="str">
        <f>výsledky!I113</f>
        <v>Martinák</v>
      </c>
      <c r="J32" s="171" t="str">
        <f>výsledky!J113</f>
        <v>Frýdek-Místek</v>
      </c>
      <c r="K32" s="309">
        <f>výsledky!K113</f>
        <v>3.2395833333333335E-3</v>
      </c>
      <c r="L32" s="166" t="str">
        <f>výsledky!L113</f>
        <v>Miroslav</v>
      </c>
      <c r="M32" s="172" t="str">
        <f>výsledky!M113</f>
        <v>Lepíček</v>
      </c>
      <c r="N32" s="171" t="str">
        <f>výsledky!N113</f>
        <v>Frýdek-Místek</v>
      </c>
      <c r="O32" s="309">
        <f>výsledky!O113</f>
        <v>3.2638888888888891E-3</v>
      </c>
      <c r="P32" s="308"/>
      <c r="Q32" s="168"/>
    </row>
    <row r="33" spans="1:17" ht="14.25" customHeight="1">
      <c r="A33" s="1152"/>
      <c r="B33" s="1187"/>
      <c r="C33" s="176">
        <v>2001</v>
      </c>
      <c r="D33" s="199" t="str">
        <f>výsledky!D135</f>
        <v xml:space="preserve">Miroslav            </v>
      </c>
      <c r="E33" s="172" t="str">
        <f>výsledky!E135</f>
        <v xml:space="preserve">Lepíček      </v>
      </c>
      <c r="F33" s="171" t="str">
        <f>výsledky!F135</f>
        <v>Frýdek-Místek</v>
      </c>
      <c r="G33" s="318">
        <f>výsledky!G135</f>
        <v>435.7</v>
      </c>
      <c r="H33" s="166" t="str">
        <f>výsledky!H135</f>
        <v xml:space="preserve">Jan                 </v>
      </c>
      <c r="I33" s="172" t="str">
        <f>výsledky!I135</f>
        <v>Šrubař</v>
      </c>
      <c r="J33" s="171" t="str">
        <f>výsledky!J135</f>
        <v>Frýdek-Místek</v>
      </c>
      <c r="K33" s="318">
        <f>výsledky!K135</f>
        <v>437.6</v>
      </c>
      <c r="L33" s="166" t="str">
        <f>výsledky!L135</f>
        <v xml:space="preserve">Miroslav            </v>
      </c>
      <c r="M33" s="172" t="str">
        <f>výsledky!M135</f>
        <v xml:space="preserve">Magnusek   </v>
      </c>
      <c r="N33" s="171" t="str">
        <f>výsledky!N135</f>
        <v>Frýdek-Místek</v>
      </c>
      <c r="O33" s="318">
        <f>výsledky!O135</f>
        <v>453.6</v>
      </c>
      <c r="P33" s="308"/>
      <c r="Q33" s="168"/>
    </row>
    <row r="34" spans="1:17" ht="14.25" customHeight="1">
      <c r="A34" s="1152"/>
      <c r="B34" s="1187"/>
      <c r="C34" s="176">
        <v>2002</v>
      </c>
      <c r="D34" s="199" t="str">
        <f>výsledky!D157</f>
        <v>Petr</v>
      </c>
      <c r="E34" s="172" t="str">
        <f>výsledky!E157</f>
        <v>Říha</v>
      </c>
      <c r="F34" s="171" t="str">
        <f>výsledky!F157</f>
        <v>Frýdek-Místek</v>
      </c>
      <c r="G34" s="304" t="str">
        <f>výsledky!G157</f>
        <v>04:46,9</v>
      </c>
      <c r="H34" s="166" t="str">
        <f>výsledky!H157</f>
        <v>Michal</v>
      </c>
      <c r="I34" s="172" t="str">
        <f>výsledky!I157</f>
        <v>Novosad</v>
      </c>
      <c r="J34" s="171" t="str">
        <f>výsledky!J157</f>
        <v>Frýdek-Místek</v>
      </c>
      <c r="K34" s="304" t="str">
        <f>výsledky!K157</f>
        <v>04:51,2</v>
      </c>
      <c r="L34" s="166" t="str">
        <f>výsledky!L157</f>
        <v>Martin</v>
      </c>
      <c r="M34" s="172" t="str">
        <f>výsledky!M157</f>
        <v>Szlaur</v>
      </c>
      <c r="N34" s="171" t="str">
        <f>výsledky!N157</f>
        <v>Písek</v>
      </c>
      <c r="O34" s="304" t="str">
        <f>výsledky!O157</f>
        <v>05:10,5</v>
      </c>
      <c r="P34" s="308"/>
      <c r="Q34" s="168"/>
    </row>
    <row r="35" spans="1:17" ht="14.25" customHeight="1">
      <c r="A35" s="1152"/>
      <c r="B35" s="1187"/>
      <c r="C35" s="176">
        <v>2003</v>
      </c>
      <c r="D35" s="199" t="str">
        <f>výsledky!D201</f>
        <v>Jan</v>
      </c>
      <c r="E35" s="172" t="str">
        <f>výsledky!E201</f>
        <v>Lysek</v>
      </c>
      <c r="F35" s="171" t="str">
        <f>výsledky!F201</f>
        <v>Písečná</v>
      </c>
      <c r="G35" s="304" t="str">
        <f>výsledky!G201</f>
        <v>04:50,5</v>
      </c>
      <c r="H35" s="166" t="str">
        <f>výsledky!H201</f>
        <v>Łukasz</v>
      </c>
      <c r="I35" s="172" t="str">
        <f>výsledky!I201</f>
        <v>Ligocki</v>
      </c>
      <c r="J35" s="171" t="str">
        <f>výsledky!J201</f>
        <v>Istebna</v>
      </c>
      <c r="K35" s="304" t="str">
        <f>výsledky!K201</f>
        <v>05:02,1</v>
      </c>
      <c r="L35" s="166" t="str">
        <f>výsledky!L201</f>
        <v>Józef</v>
      </c>
      <c r="M35" s="172" t="str">
        <f>výsledky!M201</f>
        <v>Dobrowolski</v>
      </c>
      <c r="N35" s="171" t="str">
        <f>výsledky!N201</f>
        <v>Istebna</v>
      </c>
      <c r="O35" s="304" t="str">
        <f>výsledky!O201</f>
        <v>05:21,7</v>
      </c>
      <c r="P35" s="308"/>
      <c r="Q35" s="168"/>
    </row>
    <row r="36" spans="1:17" ht="14.25" customHeight="1">
      <c r="A36" s="1152"/>
      <c r="B36" s="1187"/>
      <c r="C36" s="176">
        <v>2004</v>
      </c>
      <c r="D36" s="199" t="str">
        <f>výsledky!D223</f>
        <v>Václav</v>
      </c>
      <c r="E36" s="172" t="str">
        <f>výsledky!E223</f>
        <v>Novák</v>
      </c>
      <c r="F36" s="171" t="str">
        <f>výsledky!F223</f>
        <v>Frýdek-Místek</v>
      </c>
      <c r="G36" s="304" t="str">
        <f>výsledky!G223</f>
        <v>04:35,0</v>
      </c>
      <c r="H36" s="166" t="str">
        <f>výsledky!H223</f>
        <v>Jan</v>
      </c>
      <c r="I36" s="172" t="str">
        <f>výsledky!I223</f>
        <v>Lysek</v>
      </c>
      <c r="J36" s="171" t="str">
        <f>výsledky!J223</f>
        <v>Písečná</v>
      </c>
      <c r="K36" s="304" t="str">
        <f>výsledky!K223</f>
        <v>04:36,0</v>
      </c>
      <c r="L36" s="166" t="str">
        <f>výsledky!L223</f>
        <v>Jiří</v>
      </c>
      <c r="M36" s="172" t="str">
        <f>výsledky!M223</f>
        <v>Uherek</v>
      </c>
      <c r="N36" s="171" t="str">
        <f>výsledky!N223</f>
        <v>Frýdek-Místek</v>
      </c>
      <c r="O36" s="304" t="str">
        <f>výsledky!O223</f>
        <v>04:39,0</v>
      </c>
      <c r="P36" s="308"/>
      <c r="Q36" s="168"/>
    </row>
    <row r="37" spans="1:17" ht="14.25" customHeight="1">
      <c r="A37" s="1152"/>
      <c r="B37" s="1187"/>
      <c r="C37" s="176">
        <v>2005</v>
      </c>
      <c r="D37" s="437" t="str">
        <f>výsledky!D249</f>
        <v>Jakub</v>
      </c>
      <c r="E37" s="443" t="str">
        <f>výsledky!E249</f>
        <v>Bajza</v>
      </c>
      <c r="F37" s="444" t="str">
        <f>výsledky!F249</f>
        <v>Zubří</v>
      </c>
      <c r="G37" s="446" t="str">
        <f>výsledky!G249</f>
        <v>04:19,1</v>
      </c>
      <c r="H37" s="166" t="str">
        <f>výsledky!H249</f>
        <v>Jiří</v>
      </c>
      <c r="I37" s="172" t="str">
        <f>výsledky!I249</f>
        <v>Uherek</v>
      </c>
      <c r="J37" s="171" t="str">
        <f>výsledky!J249</f>
        <v>Frýdek-Místek</v>
      </c>
      <c r="K37" s="304" t="str">
        <f>výsledky!K249</f>
        <v>04:19,4</v>
      </c>
      <c r="L37" s="166" t="str">
        <f>výsledky!L249</f>
        <v>Tomasz</v>
      </c>
      <c r="M37" s="172" t="str">
        <f>výsledky!M249</f>
        <v>Zelek</v>
      </c>
      <c r="N37" s="171" t="str">
        <f>výsledky!N249</f>
        <v>Istebna</v>
      </c>
      <c r="O37" s="304" t="str">
        <f>výsledky!O249</f>
        <v>04:39,9</v>
      </c>
      <c r="P37" s="308"/>
      <c r="Q37" s="168"/>
    </row>
    <row r="38" spans="1:17" ht="14.25" customHeight="1">
      <c r="A38" s="1152"/>
      <c r="B38" s="1187"/>
      <c r="C38" s="176">
        <v>2006</v>
      </c>
      <c r="D38" s="166" t="str">
        <f>výsledky!D275</f>
        <v>Michal</v>
      </c>
      <c r="E38" s="172" t="str">
        <f>výsledky!E275</f>
        <v>Štefek</v>
      </c>
      <c r="F38" s="171" t="str">
        <f>výsledky!F275</f>
        <v>Frýdek-Místek</v>
      </c>
      <c r="G38" s="304" t="str">
        <f>výsledky!G275</f>
        <v>04:37,0</v>
      </c>
      <c r="H38" s="166" t="str">
        <f>výsledky!H275</f>
        <v>Petr</v>
      </c>
      <c r="I38" s="172" t="str">
        <f>výsledky!I275</f>
        <v>Lukeš</v>
      </c>
      <c r="J38" s="171" t="str">
        <f>výsledky!J275</f>
        <v>Frýdek-Místek</v>
      </c>
      <c r="K38" s="304" t="str">
        <f>výsledky!K275</f>
        <v>04:38,0</v>
      </c>
      <c r="L38" s="166" t="str">
        <f>výsledky!L275</f>
        <v>Tomasz</v>
      </c>
      <c r="M38" s="172" t="str">
        <f>výsledky!M275</f>
        <v>Kaczmarzyk</v>
      </c>
      <c r="N38" s="171" t="str">
        <f>výsledky!N275</f>
        <v>Istebna</v>
      </c>
      <c r="O38" s="304" t="str">
        <f>výsledky!O275</f>
        <v>04:47,0</v>
      </c>
      <c r="P38" s="308"/>
      <c r="Q38" s="168"/>
    </row>
    <row r="39" spans="1:17" ht="14.25" customHeight="1">
      <c r="A39" s="1152"/>
      <c r="B39" s="1187"/>
      <c r="C39" s="176">
        <v>2007</v>
      </c>
      <c r="D39" s="437" t="str">
        <f>výsledky!D301</f>
        <v>Petr</v>
      </c>
      <c r="E39" s="443" t="str">
        <f>výsledky!E301</f>
        <v>Lukeš</v>
      </c>
      <c r="F39" s="444" t="str">
        <f>výsledky!F301</f>
        <v>Frýdek-Místek</v>
      </c>
      <c r="G39" s="446" t="str">
        <f>výsledky!G301</f>
        <v>04:10,0</v>
      </c>
      <c r="H39" s="166" t="str">
        <f>výsledky!H301</f>
        <v>Petr</v>
      </c>
      <c r="I39" s="172" t="str">
        <f>výsledky!I301</f>
        <v>Filipec</v>
      </c>
      <c r="J39" s="171" t="str">
        <f>výsledky!J301</f>
        <v>Frýdek-Místek</v>
      </c>
      <c r="K39" s="304" t="str">
        <f>výsledky!K301</f>
        <v>04:28,0</v>
      </c>
      <c r="L39" s="166" t="str">
        <f>výsledky!L301</f>
        <v>Patrycjusz</v>
      </c>
      <c r="M39" s="172" t="str">
        <f>výsledky!M301</f>
        <v>Polok</v>
      </c>
      <c r="N39" s="171" t="str">
        <f>výsledky!N301</f>
        <v>Istebna</v>
      </c>
      <c r="O39" s="304" t="str">
        <f>výsledky!O301</f>
        <v>04:35,0</v>
      </c>
      <c r="P39" s="308"/>
      <c r="Q39" s="168"/>
    </row>
    <row r="40" spans="1:17" ht="14.25" customHeight="1">
      <c r="A40" s="1152"/>
      <c r="B40" s="1187"/>
      <c r="C40" s="176">
        <v>2008</v>
      </c>
      <c r="D40" s="166" t="str">
        <f>výsledky!D329</f>
        <v>Tomáš</v>
      </c>
      <c r="E40" s="172" t="str">
        <f>výsledky!E329</f>
        <v>Filipec</v>
      </c>
      <c r="F40" s="171" t="str">
        <f>výsledky!F329</f>
        <v>Frýdek-Místek</v>
      </c>
      <c r="G40" s="304" t="str">
        <f>výsledky!G329</f>
        <v>04:28,0</v>
      </c>
      <c r="H40" s="166" t="str">
        <f>výsledky!H329</f>
        <v>Aleš</v>
      </c>
      <c r="I40" s="172" t="str">
        <f>výsledky!I329</f>
        <v>Rovenský</v>
      </c>
      <c r="J40" s="171" t="str">
        <f>výsledky!J329</f>
        <v>Frýdek-Místek</v>
      </c>
      <c r="K40" s="304" t="str">
        <f>výsledky!K329</f>
        <v>04:36,0</v>
      </c>
      <c r="L40" s="166" t="str">
        <f>výsledky!L329</f>
        <v>Patrycjusz</v>
      </c>
      <c r="M40" s="172" t="str">
        <f>výsledky!M329</f>
        <v>Polok</v>
      </c>
      <c r="N40" s="171" t="str">
        <f>výsledky!N329</f>
        <v>Istebna</v>
      </c>
      <c r="O40" s="304" t="str">
        <f>výsledky!O329</f>
        <v>04:40,0</v>
      </c>
      <c r="P40" s="167"/>
      <c r="Q40" s="168"/>
    </row>
    <row r="41" spans="1:17" ht="14.25" customHeight="1">
      <c r="A41" s="1152"/>
      <c r="B41" s="1187"/>
      <c r="C41" s="176">
        <v>2009</v>
      </c>
      <c r="D41" s="166" t="str">
        <f>výsledky!D357</f>
        <v>Jakub</v>
      </c>
      <c r="E41" s="172" t="str">
        <f>výsledky!E357</f>
        <v>Zemaník</v>
      </c>
      <c r="F41" s="171" t="str">
        <f>výsledky!F357</f>
        <v>Frýdek-Místek</v>
      </c>
      <c r="G41" s="304" t="str">
        <f>výsledky!G357</f>
        <v>04:25,0</v>
      </c>
      <c r="H41" s="166" t="str">
        <f>výsledky!H357</f>
        <v>Ladislav</v>
      </c>
      <c r="I41" s="172" t="str">
        <f>výsledky!I357</f>
        <v>Šútora</v>
      </c>
      <c r="J41" s="171" t="str">
        <f>výsledky!J357</f>
        <v>Frýdek-Místek</v>
      </c>
      <c r="K41" s="304" t="str">
        <f>výsledky!K357</f>
        <v>04:26,0</v>
      </c>
      <c r="L41" s="166" t="str">
        <f>výsledky!L357</f>
        <v>Tomáš</v>
      </c>
      <c r="M41" s="172" t="str">
        <f>výsledky!M357</f>
        <v>Lichý</v>
      </c>
      <c r="N41" s="171" t="str">
        <f>výsledky!N357</f>
        <v>Třinec</v>
      </c>
      <c r="O41" s="304" t="str">
        <f>výsledky!O357</f>
        <v>04:30,0</v>
      </c>
      <c r="P41" s="167"/>
      <c r="Q41" s="168"/>
    </row>
    <row r="42" spans="1:17" ht="14.25" customHeight="1">
      <c r="A42" s="1152"/>
      <c r="B42" s="1187"/>
      <c r="C42" s="569">
        <v>2010</v>
      </c>
      <c r="D42" s="166" t="str">
        <f>výsledky!D385</f>
        <v>Jakub</v>
      </c>
      <c r="E42" s="172" t="str">
        <f>výsledky!E385</f>
        <v>Zemaník</v>
      </c>
      <c r="F42" s="171" t="str">
        <f>výsledky!F385</f>
        <v>Frýdek-Místek</v>
      </c>
      <c r="G42" s="304" t="str">
        <f>výsledky!G385</f>
        <v>04:18,0</v>
      </c>
      <c r="H42" s="166" t="str">
        <f>výsledky!H385</f>
        <v>Szymon</v>
      </c>
      <c r="I42" s="172" t="str">
        <f>výsledky!I385</f>
        <v>Czepczor</v>
      </c>
      <c r="J42" s="171" t="str">
        <f>výsledky!J385</f>
        <v>Istebna</v>
      </c>
      <c r="K42" s="304" t="str">
        <f>výsledky!K385</f>
        <v>04:27,0</v>
      </c>
      <c r="L42" s="166" t="str">
        <f>výsledky!L385</f>
        <v>Pavel</v>
      </c>
      <c r="M42" s="172" t="str">
        <f>výsledky!M385</f>
        <v>Szymala</v>
      </c>
      <c r="N42" s="171" t="str">
        <f>výsledky!N385</f>
        <v>Frýdek-Místek</v>
      </c>
      <c r="O42" s="304" t="str">
        <f>výsledky!O385</f>
        <v>04:32,0</v>
      </c>
      <c r="P42" s="167"/>
      <c r="Q42" s="168"/>
    </row>
    <row r="43" spans="1:17" ht="14.25" customHeight="1">
      <c r="A43" s="1152"/>
      <c r="B43" s="1187"/>
      <c r="C43" s="547">
        <v>2011</v>
      </c>
      <c r="D43" s="548" t="str">
        <f>výsledky!D413</f>
        <v>Adam</v>
      </c>
      <c r="E43" s="549" t="str">
        <f>výsledky!E413</f>
        <v>Gaura</v>
      </c>
      <c r="F43" s="543" t="str">
        <f>výsledky!F413</f>
        <v>Český Těšín</v>
      </c>
      <c r="G43" s="544" t="str">
        <f>výsledky!G413</f>
        <v>04:35,0</v>
      </c>
      <c r="H43" s="548" t="str">
        <f>výsledky!H413</f>
        <v>Andrzej</v>
      </c>
      <c r="I43" s="549" t="str">
        <f>výsledky!I413</f>
        <v>Jalowiczor</v>
      </c>
      <c r="J43" s="543" t="str">
        <f>výsledky!J413</f>
        <v>Istebna</v>
      </c>
      <c r="K43" s="544" t="str">
        <f>výsledky!K413</f>
        <v>04:49,0</v>
      </c>
      <c r="L43" s="548" t="str">
        <f>výsledky!L413</f>
        <v>Andrzej</v>
      </c>
      <c r="M43" s="549" t="str">
        <f>výsledky!M413</f>
        <v>Zawada</v>
      </c>
      <c r="N43" s="543" t="str">
        <f>výsledky!N413</f>
        <v>Istebna</v>
      </c>
      <c r="O43" s="544" t="str">
        <f>výsledky!O413</f>
        <v>04:50,0</v>
      </c>
      <c r="P43" s="558"/>
      <c r="Q43" s="212"/>
    </row>
    <row r="44" spans="1:17" ht="14.25" customHeight="1">
      <c r="A44" s="1152"/>
      <c r="B44" s="1187"/>
      <c r="C44" s="397">
        <v>2012</v>
      </c>
      <c r="D44" s="854" t="str">
        <f>výsledky!D441</f>
        <v>Marek</v>
      </c>
      <c r="E44" s="855" t="str">
        <f>výsledky!E441</f>
        <v>Chrascina</v>
      </c>
      <c r="F44" s="856" t="str">
        <f>výsledky!F441</f>
        <v>Jablunkov</v>
      </c>
      <c r="G44" s="857" t="str">
        <f>výsledky!G441</f>
        <v>03:43,0</v>
      </c>
      <c r="H44" s="158" t="str">
        <f>výsledky!H441</f>
        <v>Andrzej</v>
      </c>
      <c r="I44" s="545" t="str">
        <f>výsledky!I441</f>
        <v>Jalowiczor</v>
      </c>
      <c r="J44" s="533" t="str">
        <f>výsledky!J441</f>
        <v>Istebna</v>
      </c>
      <c r="K44" s="289" t="str">
        <f>výsledky!K441</f>
        <v>03:48,0</v>
      </c>
      <c r="L44" s="158" t="str">
        <f>výsledky!L441</f>
        <v>Maciej</v>
      </c>
      <c r="M44" s="545" t="str">
        <f>výsledky!M441</f>
        <v>Legierski</v>
      </c>
      <c r="N44" s="533" t="str">
        <f>výsledky!N441</f>
        <v>Istebna</v>
      </c>
      <c r="O44" s="289" t="str">
        <f>výsledky!O441</f>
        <v>03:51,0</v>
      </c>
      <c r="P44" s="399" t="str">
        <f>G44</f>
        <v>03:43,0</v>
      </c>
      <c r="Q44" s="168">
        <v>2012</v>
      </c>
    </row>
    <row r="45" spans="1:17" ht="14.25" customHeight="1">
      <c r="A45" s="1152"/>
      <c r="B45" s="1187"/>
      <c r="C45" s="397">
        <v>2013</v>
      </c>
      <c r="D45" s="158" t="str">
        <f>výsledky!D469</f>
        <v>Jan</v>
      </c>
      <c r="E45" s="545" t="str">
        <f>výsledky!E469</f>
        <v>Tesarčík</v>
      </c>
      <c r="F45" s="533" t="str">
        <f>výsledky!F469</f>
        <v>Frýdek-Místek</v>
      </c>
      <c r="G45" s="289" t="str">
        <f>výsledky!G469</f>
        <v>03:44,0</v>
      </c>
      <c r="H45" s="158" t="str">
        <f>výsledky!H469</f>
        <v>Marek</v>
      </c>
      <c r="I45" s="545" t="str">
        <f>výsledky!I469</f>
        <v>Czeczotka</v>
      </c>
      <c r="J45" s="533" t="str">
        <f>výsledky!J469</f>
        <v>Jablunkov</v>
      </c>
      <c r="K45" s="289" t="str">
        <f>výsledky!K469</f>
        <v>03:48,0</v>
      </c>
      <c r="L45" s="158" t="str">
        <f>výsledky!L469</f>
        <v>Sebastian</v>
      </c>
      <c r="M45" s="545" t="str">
        <f>výsledky!M469</f>
        <v>Filipek</v>
      </c>
      <c r="N45" s="533" t="str">
        <f>výsledky!N469</f>
        <v>Třinec</v>
      </c>
      <c r="O45" s="289" t="str">
        <f>výsledky!O469</f>
        <v>03:50,0</v>
      </c>
      <c r="P45" s="556"/>
      <c r="Q45" s="535"/>
    </row>
    <row r="46" spans="1:17" ht="14.25" customHeight="1">
      <c r="A46" s="1152"/>
      <c r="B46" s="1187"/>
      <c r="C46" s="397">
        <v>2014</v>
      </c>
      <c r="D46" s="158" t="str">
        <f>výsledky!D499</f>
        <v>René</v>
      </c>
      <c r="E46" s="545" t="str">
        <f>výsledky!E499</f>
        <v>Sasyn</v>
      </c>
      <c r="F46" s="533" t="str">
        <f>výsledky!F499</f>
        <v>Jablunkov</v>
      </c>
      <c r="G46" s="289" t="str">
        <f>výsledky!G499</f>
        <v>03:45,0</v>
      </c>
      <c r="H46" s="158" t="str">
        <f>výsledky!H499</f>
        <v>Filip</v>
      </c>
      <c r="I46" s="545" t="str">
        <f>výsledky!I499</f>
        <v>Szotkowski</v>
      </c>
      <c r="J46" s="533" t="str">
        <f>výsledky!J499</f>
        <v>Třinec</v>
      </c>
      <c r="K46" s="289" t="str">
        <f>výsledky!K499</f>
        <v>03:54,0</v>
      </c>
      <c r="L46" s="158" t="str">
        <f>výsledky!L499</f>
        <v>Michal</v>
      </c>
      <c r="M46" s="545" t="str">
        <f>výsledky!M499</f>
        <v>Němec</v>
      </c>
      <c r="N46" s="533" t="str">
        <f>výsledky!N499</f>
        <v>Frýdek-Místek</v>
      </c>
      <c r="O46" s="289" t="str">
        <f>výsledky!O499</f>
        <v>03:54,6</v>
      </c>
      <c r="P46" s="556"/>
      <c r="Q46" s="535"/>
    </row>
    <row r="47" spans="1:17" ht="14.25" customHeight="1" thickBot="1">
      <c r="A47" s="1153"/>
      <c r="B47" s="1188"/>
      <c r="C47" s="177">
        <v>2015</v>
      </c>
      <c r="D47" s="161"/>
      <c r="E47" s="162"/>
      <c r="F47" s="150"/>
      <c r="G47" s="292"/>
      <c r="H47" s="161"/>
      <c r="I47" s="162"/>
      <c r="J47" s="150"/>
      <c r="K47" s="292"/>
      <c r="L47" s="161"/>
      <c r="M47" s="162"/>
      <c r="N47" s="150"/>
      <c r="O47" s="292"/>
      <c r="P47" s="141"/>
      <c r="Q47" s="142"/>
    </row>
  </sheetData>
  <mergeCells count="14">
    <mergeCell ref="B3:B23"/>
    <mergeCell ref="A27:B47"/>
    <mergeCell ref="B25:C26"/>
    <mergeCell ref="B1:C2"/>
    <mergeCell ref="P25:Q25"/>
    <mergeCell ref="D25:O25"/>
    <mergeCell ref="D26:G26"/>
    <mergeCell ref="H26:K26"/>
    <mergeCell ref="L26:O26"/>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Zeros="0" topLeftCell="B1" workbookViewId="0">
      <selection activeCell="Q15" sqref="Q1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71"/>
      <c r="B1" s="1154" t="s">
        <v>1636</v>
      </c>
      <c r="C1" s="1155"/>
      <c r="D1" s="1132" t="s">
        <v>1445</v>
      </c>
      <c r="E1" s="1133"/>
      <c r="F1" s="1133"/>
      <c r="G1" s="1133"/>
      <c r="H1" s="1133"/>
      <c r="I1" s="1133"/>
      <c r="J1" s="1133"/>
      <c r="K1" s="1133"/>
      <c r="L1" s="1133"/>
      <c r="M1" s="1133"/>
      <c r="N1" s="1133"/>
      <c r="O1" s="1160"/>
      <c r="P1" s="1158" t="s">
        <v>1444</v>
      </c>
      <c r="Q1" s="1159"/>
    </row>
    <row r="2" spans="1:17" ht="15" thickBot="1">
      <c r="A2" s="474"/>
      <c r="B2" s="1156"/>
      <c r="C2" s="1157"/>
      <c r="D2" s="1135" t="s">
        <v>1446</v>
      </c>
      <c r="E2" s="1136"/>
      <c r="F2" s="1136"/>
      <c r="G2" s="1136"/>
      <c r="H2" s="1137" t="s">
        <v>1447</v>
      </c>
      <c r="I2" s="1137"/>
      <c r="J2" s="1137"/>
      <c r="K2" s="1137"/>
      <c r="L2" s="1138" t="s">
        <v>1448</v>
      </c>
      <c r="M2" s="1138"/>
      <c r="N2" s="1138"/>
      <c r="O2" s="1161"/>
      <c r="P2" s="179" t="s">
        <v>1443</v>
      </c>
      <c r="Q2" s="178" t="s">
        <v>1451</v>
      </c>
    </row>
    <row r="3" spans="1:17" ht="15" hidden="1" customHeight="1">
      <c r="A3" s="474"/>
      <c r="B3" s="1189" t="s">
        <v>1624</v>
      </c>
      <c r="C3" s="175">
        <v>1995</v>
      </c>
      <c r="D3" s="155"/>
      <c r="E3" s="154"/>
      <c r="F3" s="132"/>
      <c r="G3" s="287"/>
      <c r="H3" s="155"/>
      <c r="I3" s="154"/>
      <c r="J3" s="132"/>
      <c r="K3" s="287"/>
      <c r="L3" s="155"/>
      <c r="M3" s="154"/>
      <c r="N3" s="132"/>
      <c r="O3" s="287"/>
      <c r="P3" s="134"/>
      <c r="Q3" s="135"/>
    </row>
    <row r="4" spans="1:17" ht="15" hidden="1" customHeight="1">
      <c r="A4" s="474"/>
      <c r="B4" s="1190"/>
      <c r="C4" s="176">
        <v>1996</v>
      </c>
      <c r="D4" s="169"/>
      <c r="E4" s="180"/>
      <c r="F4" s="164"/>
      <c r="G4" s="309"/>
      <c r="H4" s="169"/>
      <c r="I4" s="180"/>
      <c r="J4" s="164"/>
      <c r="K4" s="309"/>
      <c r="L4" s="169"/>
      <c r="M4" s="180"/>
      <c r="N4" s="164"/>
      <c r="O4" s="309"/>
      <c r="P4" s="167"/>
      <c r="Q4" s="168"/>
    </row>
    <row r="5" spans="1:17" ht="15" hidden="1" customHeight="1">
      <c r="A5" s="474"/>
      <c r="B5" s="1190"/>
      <c r="C5" s="176">
        <v>1997</v>
      </c>
      <c r="D5" s="169"/>
      <c r="E5" s="170"/>
      <c r="F5" s="171"/>
      <c r="G5" s="309"/>
      <c r="H5" s="169"/>
      <c r="I5" s="170"/>
      <c r="J5" s="171"/>
      <c r="K5" s="309"/>
      <c r="L5" s="169"/>
      <c r="M5" s="170"/>
      <c r="N5" s="171"/>
      <c r="O5" s="309"/>
      <c r="P5" s="167"/>
      <c r="Q5" s="168"/>
    </row>
    <row r="6" spans="1:17" ht="15" hidden="1" customHeight="1">
      <c r="A6" s="474"/>
      <c r="B6" s="1190"/>
      <c r="C6" s="176">
        <v>1998</v>
      </c>
      <c r="D6" s="169"/>
      <c r="E6" s="170"/>
      <c r="F6" s="171"/>
      <c r="G6" s="309"/>
      <c r="H6" s="169"/>
      <c r="I6" s="170"/>
      <c r="J6" s="171"/>
      <c r="K6" s="309"/>
      <c r="L6" s="169"/>
      <c r="M6" s="170"/>
      <c r="N6" s="171"/>
      <c r="O6" s="309"/>
      <c r="P6" s="167"/>
      <c r="Q6" s="168"/>
    </row>
    <row r="7" spans="1:17" ht="15" hidden="1" customHeight="1">
      <c r="A7" s="474"/>
      <c r="B7" s="1190"/>
      <c r="C7" s="176">
        <v>1999</v>
      </c>
      <c r="D7" s="196"/>
      <c r="E7" s="197"/>
      <c r="F7" s="198"/>
      <c r="G7" s="310"/>
      <c r="H7" s="169"/>
      <c r="I7" s="170"/>
      <c r="J7" s="171"/>
      <c r="K7" s="309"/>
      <c r="L7" s="169"/>
      <c r="M7" s="170"/>
      <c r="N7" s="171"/>
      <c r="O7" s="309"/>
      <c r="P7" s="167"/>
      <c r="Q7" s="168"/>
    </row>
    <row r="8" spans="1:17" ht="15" customHeight="1">
      <c r="A8" s="474"/>
      <c r="B8" s="1190"/>
      <c r="C8" s="176">
        <v>2000</v>
      </c>
      <c r="D8" s="250" t="str">
        <f>'2000'!C177</f>
        <v>Monika</v>
      </c>
      <c r="E8" s="251" t="str">
        <f>'2000'!D177</f>
        <v>Janošcová</v>
      </c>
      <c r="F8" s="252" t="str">
        <f>'2000'!E177</f>
        <v>Frýdek-Místek</v>
      </c>
      <c r="G8" s="331">
        <f>'2000'!F177</f>
        <v>3.6261574074074074E-3</v>
      </c>
      <c r="H8" s="169" t="str">
        <f>'2000'!C178</f>
        <v>Agnieszka</v>
      </c>
      <c r="I8" s="170" t="str">
        <f>'2000'!D178</f>
        <v>Kąkol</v>
      </c>
      <c r="J8" s="171" t="str">
        <f>'2000'!E178</f>
        <v>Istebna</v>
      </c>
      <c r="K8" s="309">
        <f>'2000'!F178</f>
        <v>3.8240740740740739E-3</v>
      </c>
      <c r="L8" s="169" t="str">
        <f>'2000'!C179</f>
        <v>Kateřina</v>
      </c>
      <c r="M8" s="170" t="str">
        <f>'2000'!D179</f>
        <v>Buzášová</v>
      </c>
      <c r="N8" s="171" t="str">
        <f>'2000'!E179</f>
        <v>Nýdek</v>
      </c>
      <c r="O8" s="309">
        <f>'2000'!F179</f>
        <v>3.9467592592592592E-3</v>
      </c>
      <c r="P8" s="167"/>
      <c r="Q8" s="168"/>
    </row>
    <row r="9" spans="1:17" ht="15" customHeight="1">
      <c r="A9" s="474"/>
      <c r="B9" s="1190"/>
      <c r="C9" s="176">
        <v>2001</v>
      </c>
      <c r="D9" s="196" t="str">
        <f>výsledky!D136</f>
        <v xml:space="preserve">Hana                </v>
      </c>
      <c r="E9" s="170" t="str">
        <f>výsledky!E136</f>
        <v xml:space="preserve">Cigánková           </v>
      </c>
      <c r="F9" s="171" t="str">
        <f>výsledky!F136</f>
        <v>Frýdek-Místek</v>
      </c>
      <c r="G9" s="318">
        <f>výsledky!G136</f>
        <v>519.9</v>
      </c>
      <c r="H9" s="169" t="str">
        <f>výsledky!H136</f>
        <v xml:space="preserve">Nikol               </v>
      </c>
      <c r="I9" s="170" t="str">
        <f>výsledky!I136</f>
        <v xml:space="preserve">Buzášová            </v>
      </c>
      <c r="J9" s="171" t="str">
        <f>výsledky!J136</f>
        <v>Třinec</v>
      </c>
      <c r="K9" s="318">
        <f>výsledky!K136</f>
        <v>533.5</v>
      </c>
      <c r="L9" s="169" t="str">
        <f>výsledky!L136</f>
        <v xml:space="preserve">Veronika            </v>
      </c>
      <c r="M9" s="170" t="str">
        <f>výsledky!M136</f>
        <v xml:space="preserve">Pišová              </v>
      </c>
      <c r="N9" s="171" t="str">
        <f>výsledky!N136</f>
        <v>Frýdek-Místek</v>
      </c>
      <c r="O9" s="318">
        <f>výsledky!O136</f>
        <v>558.6</v>
      </c>
      <c r="P9" s="167"/>
      <c r="Q9" s="168"/>
    </row>
    <row r="10" spans="1:17" ht="15" customHeight="1">
      <c r="A10" s="474"/>
      <c r="B10" s="1190"/>
      <c r="C10" s="176">
        <v>2002</v>
      </c>
      <c r="D10" s="469" t="str">
        <f>výsledky!D158</f>
        <v>Andrea</v>
      </c>
      <c r="E10" s="470" t="str">
        <f>výsledky!E158</f>
        <v>Krstevová</v>
      </c>
      <c r="F10" s="444" t="str">
        <f>výsledky!F158</f>
        <v>Kopřivnice</v>
      </c>
      <c r="G10" s="446" t="str">
        <f>výsledky!G158</f>
        <v>04:51,6</v>
      </c>
      <c r="H10" s="169" t="str">
        <f>výsledky!H158</f>
        <v>Jana</v>
      </c>
      <c r="I10" s="170" t="str">
        <f>výsledky!I158</f>
        <v>Hofierková</v>
      </c>
      <c r="J10" s="171" t="str">
        <f>výsledky!J158</f>
        <v>Hrádek</v>
      </c>
      <c r="K10" s="304" t="str">
        <f>výsledky!K158</f>
        <v>04:54,7</v>
      </c>
      <c r="L10" s="169" t="str">
        <f>výsledky!L158</f>
        <v>Blažena</v>
      </c>
      <c r="M10" s="170" t="str">
        <f>výsledky!M158</f>
        <v>Stránská</v>
      </c>
      <c r="N10" s="171" t="str">
        <f>výsledky!N158</f>
        <v>Frýdek-Místek</v>
      </c>
      <c r="O10" s="304" t="str">
        <f>výsledky!O158</f>
        <v>04:58,0</v>
      </c>
      <c r="P10" s="399"/>
      <c r="Q10" s="168"/>
    </row>
    <row r="11" spans="1:17" ht="15" customHeight="1">
      <c r="A11" s="474"/>
      <c r="B11" s="1190"/>
      <c r="C11" s="176">
        <v>2003</v>
      </c>
      <c r="D11" s="196" t="str">
        <f>výsledky!D202</f>
        <v>Michaela</v>
      </c>
      <c r="E11" s="197" t="str">
        <f>výsledky!E202</f>
        <v>Bubíková</v>
      </c>
      <c r="F11" s="198" t="str">
        <f>výsledky!F202</f>
        <v>Frýdek-Místek</v>
      </c>
      <c r="G11" s="306" t="str">
        <f>výsledky!G202</f>
        <v>05:04,6</v>
      </c>
      <c r="H11" s="169" t="str">
        <f>výsledky!H202</f>
        <v>Petra</v>
      </c>
      <c r="I11" s="170" t="str">
        <f>výsledky!I202</f>
        <v>Pišová</v>
      </c>
      <c r="J11" s="171" t="str">
        <f>výsledky!J202</f>
        <v>Frýdek-Místek</v>
      </c>
      <c r="K11" s="304" t="str">
        <f>výsledky!K202</f>
        <v>05:24,8</v>
      </c>
      <c r="L11" s="169" t="str">
        <f>výsledky!L202</f>
        <v>Zuzana</v>
      </c>
      <c r="M11" s="170" t="str">
        <f>výsledky!M202</f>
        <v>Schindlerová</v>
      </c>
      <c r="N11" s="171" t="str">
        <f>výsledky!N202</f>
        <v>Frýdek-Místek</v>
      </c>
      <c r="O11" s="304" t="str">
        <f>výsledky!O202</f>
        <v>05:25,2</v>
      </c>
      <c r="P11" s="167"/>
      <c r="Q11" s="168"/>
    </row>
    <row r="12" spans="1:17" ht="15" customHeight="1">
      <c r="A12" s="474"/>
      <c r="B12" s="1190"/>
      <c r="C12" s="176">
        <v>2004</v>
      </c>
      <c r="D12" s="196" t="str">
        <f>výsledky!D224</f>
        <v>Michaela</v>
      </c>
      <c r="E12" s="197" t="str">
        <f>výsledky!E224</f>
        <v>Bubíková</v>
      </c>
      <c r="F12" s="198" t="str">
        <f>výsledky!F224</f>
        <v>Frýdek-Místek</v>
      </c>
      <c r="G12" s="306" t="str">
        <f>výsledky!G224</f>
        <v>04:57,0</v>
      </c>
      <c r="H12" s="169" t="str">
        <f>výsledky!H224</f>
        <v>Petra</v>
      </c>
      <c r="I12" s="170" t="str">
        <f>výsledky!I224</f>
        <v>Pišová</v>
      </c>
      <c r="J12" s="171" t="str">
        <f>výsledky!J224</f>
        <v>Frýdek-Místek</v>
      </c>
      <c r="K12" s="304" t="str">
        <f>výsledky!K224</f>
        <v>05:11,0</v>
      </c>
      <c r="L12" s="169" t="str">
        <f>výsledky!L224</f>
        <v>Lada</v>
      </c>
      <c r="M12" s="170" t="str">
        <f>výsledky!M224</f>
        <v>Medvecová</v>
      </c>
      <c r="N12" s="171" t="str">
        <f>výsledky!N224</f>
        <v>Frýdek-Místek</v>
      </c>
      <c r="O12" s="304" t="str">
        <f>výsledky!O224</f>
        <v>05:16,0</v>
      </c>
      <c r="P12" s="167"/>
      <c r="Q12" s="168"/>
    </row>
    <row r="13" spans="1:17" ht="15" customHeight="1">
      <c r="A13" s="474"/>
      <c r="B13" s="1190"/>
      <c r="C13" s="176">
        <v>2005</v>
      </c>
      <c r="D13" s="196" t="str">
        <f>výsledky!D250</f>
        <v>Romana</v>
      </c>
      <c r="E13" s="197" t="str">
        <f>výsledky!E250</f>
        <v>Šindelková</v>
      </c>
      <c r="F13" s="198" t="str">
        <f>výsledky!F250</f>
        <v>Frýdek-Místek</v>
      </c>
      <c r="G13" s="306" t="str">
        <f>výsledky!G250</f>
        <v>05:23,4</v>
      </c>
      <c r="H13" s="169" t="str">
        <f>výsledky!H250</f>
        <v>Joanna</v>
      </c>
      <c r="I13" s="170" t="str">
        <f>výsledky!I250</f>
        <v>Kawulok</v>
      </c>
      <c r="J13" s="171" t="str">
        <f>výsledky!J250</f>
        <v>Istebna</v>
      </c>
      <c r="K13" s="304" t="str">
        <f>výsledky!K250</f>
        <v>05:25,1</v>
      </c>
      <c r="L13" s="169" t="str">
        <f>výsledky!L250</f>
        <v>Lada</v>
      </c>
      <c r="M13" s="170" t="str">
        <f>výsledky!M250</f>
        <v>Medvecová</v>
      </c>
      <c r="N13" s="171" t="str">
        <f>výsledky!N250</f>
        <v>Frýdek-Místek</v>
      </c>
      <c r="O13" s="304" t="str">
        <f>výsledky!O250</f>
        <v>05:30,7</v>
      </c>
      <c r="P13" s="167"/>
      <c r="Q13" s="168"/>
    </row>
    <row r="14" spans="1:17" ht="15" customHeight="1">
      <c r="A14" s="474"/>
      <c r="B14" s="1190"/>
      <c r="C14" s="176">
        <v>2006</v>
      </c>
      <c r="D14" s="169" t="str">
        <f>výsledky!D276</f>
        <v>Adéla</v>
      </c>
      <c r="E14" s="170" t="str">
        <f>výsledky!E276</f>
        <v>Marková</v>
      </c>
      <c r="F14" s="171" t="str">
        <f>výsledky!F276</f>
        <v>Frýdek-Místek</v>
      </c>
      <c r="G14" s="304" t="str">
        <f>výsledky!G276</f>
        <v>05:59,0</v>
      </c>
      <c r="H14" s="169" t="str">
        <f>výsledky!H276</f>
        <v>Nika</v>
      </c>
      <c r="I14" s="170" t="str">
        <f>výsledky!I276</f>
        <v>Němcová</v>
      </c>
      <c r="J14" s="171" t="str">
        <f>výsledky!J276</f>
        <v>Frýdek-Místek</v>
      </c>
      <c r="K14" s="304" t="str">
        <f>výsledky!K276</f>
        <v>06:17,0</v>
      </c>
      <c r="L14" s="169" t="str">
        <f>výsledky!L276</f>
        <v>Veronika</v>
      </c>
      <c r="M14" s="170" t="str">
        <f>výsledky!M276</f>
        <v>Kohutová</v>
      </c>
      <c r="N14" s="171" t="str">
        <f>výsledky!N276</f>
        <v>Orlová</v>
      </c>
      <c r="O14" s="304" t="str">
        <f>výsledky!O276</f>
        <v>06:22,0</v>
      </c>
      <c r="P14" s="167"/>
      <c r="Q14" s="168"/>
    </row>
    <row r="15" spans="1:17" ht="15" customHeight="1">
      <c r="A15" s="474"/>
      <c r="B15" s="1190"/>
      <c r="C15" s="176">
        <v>2007</v>
      </c>
      <c r="D15" s="196" t="str">
        <f>výsledky!D302</f>
        <v>Dita</v>
      </c>
      <c r="E15" s="197" t="str">
        <f>výsledky!E302</f>
        <v>Janíková</v>
      </c>
      <c r="F15" s="198" t="str">
        <f>výsledky!F302</f>
        <v>Frýdek-Místek</v>
      </c>
      <c r="G15" s="306" t="str">
        <f>výsledky!G302</f>
        <v>05:26,0</v>
      </c>
      <c r="H15" s="169" t="str">
        <f>výsledky!H302</f>
        <v>Magdalena</v>
      </c>
      <c r="I15" s="170" t="str">
        <f>výsledky!I302</f>
        <v>Dragon</v>
      </c>
      <c r="J15" s="171" t="str">
        <f>výsledky!J302</f>
        <v>Istebna</v>
      </c>
      <c r="K15" s="304" t="str">
        <f>výsledky!K302</f>
        <v>05:32,0</v>
      </c>
      <c r="L15" s="169" t="str">
        <f>výsledky!L302</f>
        <v>Aleksandra</v>
      </c>
      <c r="M15" s="170" t="str">
        <f>výsledky!M302</f>
        <v>Zawada</v>
      </c>
      <c r="N15" s="171" t="str">
        <f>výsledky!N302</f>
        <v>Istebna</v>
      </c>
      <c r="O15" s="304" t="str">
        <f>výsledky!O302</f>
        <v>05:47,0</v>
      </c>
      <c r="P15" s="167"/>
      <c r="Q15" s="168"/>
    </row>
    <row r="16" spans="1:17" ht="15" customHeight="1" thickBot="1">
      <c r="A16" s="476"/>
      <c r="B16" s="1190"/>
      <c r="C16" s="176">
        <v>2008</v>
      </c>
      <c r="D16" s="196" t="str">
        <f>výsledky!D330</f>
        <v>Roxana</v>
      </c>
      <c r="E16" s="197" t="str">
        <f>výsledky!E330</f>
        <v>Balcarková</v>
      </c>
      <c r="F16" s="198" t="str">
        <f>výsledky!F330</f>
        <v>Orlová</v>
      </c>
      <c r="G16" s="306" t="str">
        <f>výsledky!G330</f>
        <v>05:15,0</v>
      </c>
      <c r="H16" s="169" t="str">
        <f>výsledky!H330</f>
        <v>Renáta</v>
      </c>
      <c r="I16" s="170" t="str">
        <f>výsledky!I330</f>
        <v>Benediková</v>
      </c>
      <c r="J16" s="171" t="str">
        <f>výsledky!J330</f>
        <v>Jablunkov</v>
      </c>
      <c r="K16" s="304" t="str">
        <f>výsledky!K330</f>
        <v>05:19,0</v>
      </c>
      <c r="L16" s="169" t="str">
        <f>výsledky!L330</f>
        <v>Alice</v>
      </c>
      <c r="M16" s="170" t="str">
        <f>výsledky!M330</f>
        <v>Pišová</v>
      </c>
      <c r="N16" s="171" t="str">
        <f>výsledky!N330</f>
        <v>Frýdek-Místek</v>
      </c>
      <c r="O16" s="304" t="str">
        <f>výsledky!O330</f>
        <v>05:25,0</v>
      </c>
      <c r="P16" s="167"/>
      <c r="Q16" s="168"/>
    </row>
    <row r="17" spans="1:17" ht="15" customHeight="1">
      <c r="A17" s="106"/>
      <c r="B17" s="1190"/>
      <c r="C17" s="176">
        <v>2009</v>
      </c>
      <c r="D17" s="196" t="str">
        <f>výsledky!D358</f>
        <v>Petra</v>
      </c>
      <c r="E17" s="197" t="str">
        <f>výsledky!E358</f>
        <v>Čaganová</v>
      </c>
      <c r="F17" s="198" t="str">
        <f>výsledky!F358</f>
        <v>Frýdek-Místek</v>
      </c>
      <c r="G17" s="306" t="str">
        <f>výsledky!G358</f>
        <v>05:11,0</v>
      </c>
      <c r="H17" s="169" t="str">
        <f>výsledky!H358</f>
        <v>Nikola</v>
      </c>
      <c r="I17" s="170" t="str">
        <f>výsledky!I358</f>
        <v>Horňáčková</v>
      </c>
      <c r="J17" s="171" t="str">
        <f>výsledky!J358</f>
        <v>Frýdek-Místek</v>
      </c>
      <c r="K17" s="304" t="str">
        <f>výsledky!K358</f>
        <v>05:19,0</v>
      </c>
      <c r="L17" s="169" t="str">
        <f>výsledky!L358</f>
        <v>Alice</v>
      </c>
      <c r="M17" s="170" t="str">
        <f>výsledky!M358</f>
        <v>Pišová</v>
      </c>
      <c r="N17" s="171" t="str">
        <f>výsledky!N358</f>
        <v>Frýdek-Místek</v>
      </c>
      <c r="O17" s="304" t="str">
        <f>výsledky!O358</f>
        <v>05:22,0</v>
      </c>
      <c r="P17" s="167"/>
      <c r="Q17" s="168"/>
    </row>
    <row r="18" spans="1:17" ht="15" customHeight="1">
      <c r="A18" s="106"/>
      <c r="B18" s="1190"/>
      <c r="C18" s="176">
        <v>2010</v>
      </c>
      <c r="D18" s="196" t="str">
        <f>výsledky!D386</f>
        <v>Petra</v>
      </c>
      <c r="E18" s="197" t="str">
        <f>výsledky!E386</f>
        <v>Čaganová</v>
      </c>
      <c r="F18" s="198" t="str">
        <f>výsledky!F386</f>
        <v>Frýdek-Místek</v>
      </c>
      <c r="G18" s="306" t="str">
        <f>výsledky!G386</f>
        <v>05:16,0</v>
      </c>
      <c r="H18" s="169" t="str">
        <f>výsledky!H386</f>
        <v>Veronika</v>
      </c>
      <c r="I18" s="170" t="str">
        <f>výsledky!I386</f>
        <v>Moškořová</v>
      </c>
      <c r="J18" s="171" t="str">
        <f>výsledky!J386</f>
        <v>Frýdek-Místek</v>
      </c>
      <c r="K18" s="304" t="str">
        <f>výsledky!K386</f>
        <v>05:22,0</v>
      </c>
      <c r="L18" s="169" t="str">
        <f>výsledky!L386</f>
        <v>Lucie</v>
      </c>
      <c r="M18" s="170" t="str">
        <f>výsledky!M386</f>
        <v>Slováková</v>
      </c>
      <c r="N18" s="171" t="str">
        <f>výsledky!N386</f>
        <v>Frýdek-Místek</v>
      </c>
      <c r="O18" s="304" t="str">
        <f>výsledky!O386</f>
        <v>05:26,0</v>
      </c>
      <c r="P18" s="167"/>
      <c r="Q18" s="168"/>
    </row>
    <row r="19" spans="1:17" ht="15" customHeight="1">
      <c r="A19" s="106"/>
      <c r="B19" s="1190"/>
      <c r="C19" s="547">
        <v>2011</v>
      </c>
      <c r="D19" s="537" t="str">
        <f>výsledky!D414</f>
        <v>Hana</v>
      </c>
      <c r="E19" s="538" t="str">
        <f>výsledky!E414</f>
        <v>Walaská</v>
      </c>
      <c r="F19" s="539" t="str">
        <f>výsledky!F414</f>
        <v>Třinec</v>
      </c>
      <c r="G19" s="540" t="str">
        <f>výsledky!G414</f>
        <v>05:12,0</v>
      </c>
      <c r="H19" s="541" t="str">
        <f>výsledky!H414</f>
        <v>Karolína</v>
      </c>
      <c r="I19" s="542" t="str">
        <f>výsledky!I414</f>
        <v>Mrázková</v>
      </c>
      <c r="J19" s="543" t="str">
        <f>výsledky!J414</f>
        <v>Třinec</v>
      </c>
      <c r="K19" s="544" t="str">
        <f>výsledky!K414</f>
        <v>05:26,0</v>
      </c>
      <c r="L19" s="541" t="str">
        <f>výsledky!L414</f>
        <v>Michaela</v>
      </c>
      <c r="M19" s="542" t="str">
        <f>výsledky!M414</f>
        <v>Danysová</v>
      </c>
      <c r="N19" s="543" t="str">
        <f>výsledky!N414</f>
        <v>Frýdek-Místek</v>
      </c>
      <c r="O19" s="544" t="str">
        <f>výsledky!O414</f>
        <v>05:42,0</v>
      </c>
      <c r="P19" s="558"/>
      <c r="Q19" s="212"/>
    </row>
    <row r="20" spans="1:17" ht="15" customHeight="1">
      <c r="A20" s="106"/>
      <c r="B20" s="1190"/>
      <c r="C20" s="397">
        <v>2012</v>
      </c>
      <c r="D20" s="527" t="str">
        <f>výsledky!D442</f>
        <v>Hana</v>
      </c>
      <c r="E20" s="528" t="str">
        <f>výsledky!E442</f>
        <v>Walaská</v>
      </c>
      <c r="F20" s="529" t="str">
        <f>výsledky!F442</f>
        <v>Třinec</v>
      </c>
      <c r="G20" s="530" t="str">
        <f>výsledky!G442</f>
        <v>04:10,0</v>
      </c>
      <c r="H20" s="531" t="str">
        <f>výsledky!H442</f>
        <v>Anna</v>
      </c>
      <c r="I20" s="532" t="str">
        <f>výsledky!I442</f>
        <v>Lacek</v>
      </c>
      <c r="J20" s="533" t="str">
        <f>výsledky!J442</f>
        <v>Istebna</v>
      </c>
      <c r="K20" s="289" t="str">
        <f>výsledky!K442</f>
        <v>05:07,0</v>
      </c>
      <c r="L20" s="531">
        <f>výsledky!L442</f>
        <v>0</v>
      </c>
      <c r="M20" s="532">
        <f>výsledky!M442</f>
        <v>0</v>
      </c>
      <c r="N20" s="533">
        <f>výsledky!N442</f>
        <v>0</v>
      </c>
      <c r="O20" s="289">
        <f>výsledky!O442</f>
        <v>0</v>
      </c>
      <c r="P20" s="556"/>
      <c r="Q20" s="535"/>
    </row>
    <row r="21" spans="1:17" ht="15" customHeight="1">
      <c r="A21" s="106"/>
      <c r="B21" s="1190"/>
      <c r="C21" s="397">
        <v>2013</v>
      </c>
      <c r="D21" s="527" t="str">
        <f>výsledky!D470</f>
        <v>Veronika</v>
      </c>
      <c r="E21" s="528" t="str">
        <f>výsledky!E470</f>
        <v>Siebeltová</v>
      </c>
      <c r="F21" s="529" t="str">
        <f>výsledky!F470</f>
        <v>Frýdek-Místek</v>
      </c>
      <c r="G21" s="530" t="str">
        <f>výsledky!G470</f>
        <v>04:00,6</v>
      </c>
      <c r="H21" s="531" t="str">
        <f>výsledky!H470</f>
        <v>Kateřina</v>
      </c>
      <c r="I21" s="532" t="str">
        <f>výsledky!I470</f>
        <v>Siebeltová</v>
      </c>
      <c r="J21" s="533" t="str">
        <f>výsledky!J470</f>
        <v>Frýdek-Místek</v>
      </c>
      <c r="K21" s="289" t="str">
        <f>výsledky!K470</f>
        <v>04:00,9</v>
      </c>
      <c r="L21" s="531" t="str">
        <f>výsledky!L470</f>
        <v>Natálie</v>
      </c>
      <c r="M21" s="532" t="str">
        <f>výsledky!M470</f>
        <v>Závorková</v>
      </c>
      <c r="N21" s="533" t="str">
        <f>výsledky!N470</f>
        <v>Frýdek-Místek</v>
      </c>
      <c r="O21" s="289" t="str">
        <f>výsledky!O470</f>
        <v>04:04,0</v>
      </c>
      <c r="P21" s="556"/>
      <c r="Q21" s="535"/>
    </row>
    <row r="22" spans="1:17" ht="15" customHeight="1">
      <c r="A22" s="106"/>
      <c r="B22" s="1190"/>
      <c r="C22" s="397">
        <v>2014</v>
      </c>
      <c r="D22" s="863" t="str">
        <f>výsledky!D500</f>
        <v>Iveta</v>
      </c>
      <c r="E22" s="864" t="str">
        <f>výsledky!E500</f>
        <v>Rašková</v>
      </c>
      <c r="F22" s="856" t="str">
        <f>výsledky!F500</f>
        <v>Frýdek-Místek</v>
      </c>
      <c r="G22" s="857" t="str">
        <f>výsledky!G500</f>
        <v>03:53,0</v>
      </c>
      <c r="H22" s="531" t="str">
        <f>výsledky!H500</f>
        <v>Ivana</v>
      </c>
      <c r="I22" s="532" t="str">
        <f>výsledky!I500</f>
        <v>Lubojacká</v>
      </c>
      <c r="J22" s="533" t="str">
        <f>výsledky!J500</f>
        <v>Jablunkov</v>
      </c>
      <c r="K22" s="289" t="str">
        <f>výsledky!K500</f>
        <v>03:59,0</v>
      </c>
      <c r="L22" s="531" t="str">
        <f>výsledky!L500</f>
        <v>Kateřina</v>
      </c>
      <c r="M22" s="532" t="str">
        <f>výsledky!M500</f>
        <v>Krtková</v>
      </c>
      <c r="N22" s="533" t="str">
        <f>výsledky!N500</f>
        <v>Frýdek-Místek</v>
      </c>
      <c r="O22" s="289" t="str">
        <f>výsledky!O500</f>
        <v>04:06,0</v>
      </c>
      <c r="P22" s="399" t="str">
        <f>G22</f>
        <v>03:53,0</v>
      </c>
      <c r="Q22" s="168">
        <v>2002</v>
      </c>
    </row>
    <row r="23" spans="1:17" ht="15" customHeight="1" thickBot="1">
      <c r="A23" s="106"/>
      <c r="B23" s="1191"/>
      <c r="C23" s="177">
        <v>2015</v>
      </c>
      <c r="D23" s="485"/>
      <c r="E23" s="490"/>
      <c r="F23" s="487"/>
      <c r="G23" s="488"/>
      <c r="H23" s="173"/>
      <c r="I23" s="174"/>
      <c r="J23" s="150"/>
      <c r="K23" s="292"/>
      <c r="L23" s="173"/>
      <c r="M23" s="174"/>
      <c r="N23" s="150"/>
      <c r="O23" s="292"/>
      <c r="P23" s="141"/>
      <c r="Q23" s="142"/>
    </row>
    <row r="24" spans="1:17" ht="12.75" thickBot="1"/>
    <row r="25" spans="1:17" ht="15" customHeight="1">
      <c r="A25" s="471"/>
      <c r="B25" s="1154" t="s">
        <v>1636</v>
      </c>
      <c r="C25" s="1155"/>
      <c r="D25" s="1132" t="s">
        <v>1445</v>
      </c>
      <c r="E25" s="1133"/>
      <c r="F25" s="1133"/>
      <c r="G25" s="1133"/>
      <c r="H25" s="1133"/>
      <c r="I25" s="1133"/>
      <c r="J25" s="1133"/>
      <c r="K25" s="1133"/>
      <c r="L25" s="1133"/>
      <c r="M25" s="1133"/>
      <c r="N25" s="1133"/>
      <c r="O25" s="1160"/>
      <c r="P25" s="1158" t="s">
        <v>1444</v>
      </c>
      <c r="Q25" s="1159"/>
    </row>
    <row r="26" spans="1:17" ht="15" customHeight="1" thickBot="1">
      <c r="A26" s="474"/>
      <c r="B26" s="1156"/>
      <c r="C26" s="1157"/>
      <c r="D26" s="1135" t="s">
        <v>1446</v>
      </c>
      <c r="E26" s="1136"/>
      <c r="F26" s="1136"/>
      <c r="G26" s="1136"/>
      <c r="H26" s="1137" t="s">
        <v>1447</v>
      </c>
      <c r="I26" s="1137"/>
      <c r="J26" s="1137"/>
      <c r="K26" s="1137"/>
      <c r="L26" s="1138" t="s">
        <v>1448</v>
      </c>
      <c r="M26" s="1138"/>
      <c r="N26" s="1138"/>
      <c r="O26" s="1161"/>
      <c r="P26" s="179" t="s">
        <v>1443</v>
      </c>
      <c r="Q26" s="178" t="s">
        <v>1451</v>
      </c>
    </row>
    <row r="27" spans="1:17" ht="15" hidden="1" customHeight="1">
      <c r="A27" s="474"/>
      <c r="B27" s="1181" t="s">
        <v>1625</v>
      </c>
      <c r="C27" s="175">
        <v>1995</v>
      </c>
      <c r="D27" s="182"/>
      <c r="E27" s="181"/>
      <c r="F27" s="132"/>
      <c r="G27" s="287"/>
      <c r="H27" s="182"/>
      <c r="I27" s="181"/>
      <c r="J27" s="132"/>
      <c r="K27" s="287"/>
      <c r="L27" s="182"/>
      <c r="M27" s="181"/>
      <c r="N27" s="132"/>
      <c r="O27" s="287"/>
      <c r="P27" s="134"/>
      <c r="Q27" s="135"/>
    </row>
    <row r="28" spans="1:17" ht="15" hidden="1" customHeight="1">
      <c r="A28" s="474"/>
      <c r="B28" s="1182"/>
      <c r="C28" s="176">
        <v>1996</v>
      </c>
      <c r="D28" s="166"/>
      <c r="E28" s="163"/>
      <c r="F28" s="164"/>
      <c r="G28" s="309"/>
      <c r="H28" s="166"/>
      <c r="I28" s="163"/>
      <c r="J28" s="164"/>
      <c r="K28" s="309"/>
      <c r="L28" s="166"/>
      <c r="M28" s="163"/>
      <c r="N28" s="164"/>
      <c r="O28" s="309"/>
      <c r="P28" s="167"/>
      <c r="Q28" s="168"/>
    </row>
    <row r="29" spans="1:17" ht="15" hidden="1" customHeight="1">
      <c r="A29" s="474"/>
      <c r="B29" s="1182"/>
      <c r="C29" s="176">
        <v>1997</v>
      </c>
      <c r="D29" s="199"/>
      <c r="E29" s="200"/>
      <c r="F29" s="198"/>
      <c r="G29" s="310"/>
      <c r="H29" s="166"/>
      <c r="I29" s="172"/>
      <c r="J29" s="171"/>
      <c r="K29" s="309"/>
      <c r="L29" s="166"/>
      <c r="M29" s="172"/>
      <c r="N29" s="171"/>
      <c r="O29" s="309"/>
      <c r="P29" s="167"/>
      <c r="Q29" s="168"/>
    </row>
    <row r="30" spans="1:17" ht="15" hidden="1" customHeight="1">
      <c r="A30" s="474"/>
      <c r="B30" s="1182"/>
      <c r="C30" s="176">
        <v>1998</v>
      </c>
      <c r="D30" s="166"/>
      <c r="E30" s="172"/>
      <c r="F30" s="171"/>
      <c r="G30" s="309"/>
      <c r="H30" s="166"/>
      <c r="I30" s="172"/>
      <c r="J30" s="171"/>
      <c r="K30" s="309"/>
      <c r="L30" s="166"/>
      <c r="M30" s="172"/>
      <c r="N30" s="171"/>
      <c r="O30" s="309"/>
      <c r="P30" s="167"/>
      <c r="Q30" s="168"/>
    </row>
    <row r="31" spans="1:17" ht="15" hidden="1" customHeight="1">
      <c r="A31" s="474"/>
      <c r="B31" s="1182"/>
      <c r="C31" s="176">
        <v>1999</v>
      </c>
      <c r="D31" s="166"/>
      <c r="E31" s="172"/>
      <c r="F31" s="171"/>
      <c r="G31" s="309"/>
      <c r="H31" s="166"/>
      <c r="I31" s="172"/>
      <c r="J31" s="171"/>
      <c r="K31" s="309"/>
      <c r="L31" s="166"/>
      <c r="M31" s="172"/>
      <c r="N31" s="171"/>
      <c r="O31" s="309"/>
      <c r="P31" s="167"/>
      <c r="Q31" s="168"/>
    </row>
    <row r="32" spans="1:17" ht="15" customHeight="1">
      <c r="A32" s="474"/>
      <c r="B32" s="1182"/>
      <c r="C32" s="176">
        <v>2000</v>
      </c>
      <c r="D32" s="199" t="str">
        <f>'2000'!I177</f>
        <v>Jan</v>
      </c>
      <c r="E32" s="200" t="str">
        <f>'2000'!J177</f>
        <v>Kaleta</v>
      </c>
      <c r="F32" s="198" t="str">
        <f>'2000'!K177</f>
        <v>Hrádek</v>
      </c>
      <c r="G32" s="310">
        <f>'2000'!L177</f>
        <v>9.105324074074073E-3</v>
      </c>
      <c r="H32" s="166" t="str">
        <f>'2000'!I178</f>
        <v>Jan</v>
      </c>
      <c r="I32" s="172" t="str">
        <f>'2000'!J178</f>
        <v>Pavlík</v>
      </c>
      <c r="J32" s="171" t="str">
        <f>'2000'!K178</f>
        <v>Frýdek-Místek</v>
      </c>
      <c r="K32" s="309">
        <f>'2000'!L178</f>
        <v>9.115740740740742E-3</v>
      </c>
      <c r="L32" s="166" t="str">
        <f>'2000'!I179</f>
        <v>Mariusz</v>
      </c>
      <c r="M32" s="172" t="str">
        <f>'2000'!J179</f>
        <v>Zawada</v>
      </c>
      <c r="N32" s="171" t="str">
        <f>'2000'!K179</f>
        <v>Istebna</v>
      </c>
      <c r="O32" s="309">
        <f>'2000'!L179</f>
        <v>9.4108796296296284E-3</v>
      </c>
      <c r="P32" s="167"/>
      <c r="Q32" s="168"/>
    </row>
    <row r="33" spans="1:17" ht="15" customHeight="1">
      <c r="A33" s="474"/>
      <c r="B33" s="1182"/>
      <c r="C33" s="176">
        <v>2001</v>
      </c>
      <c r="D33" s="199" t="str">
        <f>výsledky!D137</f>
        <v xml:space="preserve">Tomáš               </v>
      </c>
      <c r="E33" s="200" t="str">
        <f>výsledky!E137</f>
        <v xml:space="preserve">Martinák            </v>
      </c>
      <c r="F33" s="198" t="str">
        <f>výsledky!F137</f>
        <v>Frýdek-Místek</v>
      </c>
      <c r="G33" s="398">
        <f>výsledky!G137</f>
        <v>1230.4000000000001</v>
      </c>
      <c r="H33" s="166" t="str">
        <f>výsledky!H137</f>
        <v xml:space="preserve">Lukáš               </v>
      </c>
      <c r="I33" s="172" t="str">
        <f>výsledky!I137</f>
        <v xml:space="preserve">Slowioczek          </v>
      </c>
      <c r="J33" s="171" t="str">
        <f>výsledky!J137</f>
        <v>Jablunkov</v>
      </c>
      <c r="K33" s="318">
        <f>výsledky!K137</f>
        <v>1346.3</v>
      </c>
      <c r="L33" s="166" t="str">
        <f>výsledky!L137</f>
        <v xml:space="preserve">Petr                </v>
      </c>
      <c r="M33" s="172" t="str">
        <f>výsledky!M137</f>
        <v xml:space="preserve">Ogrocki             </v>
      </c>
      <c r="N33" s="171" t="str">
        <f>výsledky!N137</f>
        <v>Těrlicko</v>
      </c>
      <c r="O33" s="318">
        <f>výsledky!O137</f>
        <v>1641.7</v>
      </c>
      <c r="P33" s="167"/>
      <c r="Q33" s="168"/>
    </row>
    <row r="34" spans="1:17" ht="15" customHeight="1">
      <c r="A34" s="474"/>
      <c r="B34" s="1182"/>
      <c r="C34" s="176">
        <v>2002</v>
      </c>
      <c r="D34" s="199" t="str">
        <f>výsledky!D159</f>
        <v>Tomáš</v>
      </c>
      <c r="E34" s="172" t="str">
        <f>výsledky!E159</f>
        <v>Martinák</v>
      </c>
      <c r="F34" s="171" t="str">
        <f>výsledky!F159</f>
        <v>Frýdek-Místek</v>
      </c>
      <c r="G34" s="304" t="str">
        <f>výsledky!G159</f>
        <v>12:46,5</v>
      </c>
      <c r="H34" s="166" t="str">
        <f>výsledky!H159</f>
        <v>Vojtěch</v>
      </c>
      <c r="I34" s="172" t="str">
        <f>výsledky!I159</f>
        <v>Groš</v>
      </c>
      <c r="J34" s="171" t="str">
        <f>výsledky!J159</f>
        <v>PJR</v>
      </c>
      <c r="K34" s="304" t="str">
        <f>výsledky!K159</f>
        <v>13:02,2</v>
      </c>
      <c r="L34" s="166" t="str">
        <f>výsledky!L159</f>
        <v>David</v>
      </c>
      <c r="M34" s="172" t="str">
        <f>výsledky!M159</f>
        <v>Suszka</v>
      </c>
      <c r="N34" s="171" t="str">
        <f>výsledky!N159</f>
        <v>Třinec</v>
      </c>
      <c r="O34" s="304" t="str">
        <f>výsledky!O159</f>
        <v>13:04,1</v>
      </c>
      <c r="P34" s="167"/>
      <c r="Q34" s="168"/>
    </row>
    <row r="35" spans="1:17" ht="15" customHeight="1">
      <c r="A35" s="474"/>
      <c r="B35" s="1182"/>
      <c r="C35" s="176">
        <v>2003</v>
      </c>
      <c r="D35" s="461" t="str">
        <f>výsledky!D203</f>
        <v>Petr</v>
      </c>
      <c r="E35" s="462" t="str">
        <f>výsledky!E203</f>
        <v>Říha</v>
      </c>
      <c r="F35" s="463" t="str">
        <f>výsledky!F203</f>
        <v>Frýdek-Místek</v>
      </c>
      <c r="G35" s="464" t="str">
        <f>výsledky!G203</f>
        <v>11:31,5</v>
      </c>
      <c r="H35" s="166" t="str">
        <f>výsledky!H203</f>
        <v>Miroslav</v>
      </c>
      <c r="I35" s="172" t="str">
        <f>výsledky!I203</f>
        <v>Lepiček</v>
      </c>
      <c r="J35" s="171" t="str">
        <f>výsledky!J203</f>
        <v>Frýdek-Místek</v>
      </c>
      <c r="K35" s="304" t="str">
        <f>výsledky!K203</f>
        <v>12:23,6</v>
      </c>
      <c r="L35" s="166" t="str">
        <f>výsledky!L203</f>
        <v>Petr</v>
      </c>
      <c r="M35" s="172" t="str">
        <f>výsledky!M203</f>
        <v>Vroncký</v>
      </c>
      <c r="N35" s="171" t="str">
        <f>výsledky!N203</f>
        <v>Frýdek-Místek</v>
      </c>
      <c r="O35" s="304" t="str">
        <f>výsledky!O203</f>
        <v>12:30,5</v>
      </c>
      <c r="P35" s="399" t="str">
        <f>G35</f>
        <v>11:31,5</v>
      </c>
      <c r="Q35" s="168">
        <v>2003</v>
      </c>
    </row>
    <row r="36" spans="1:17" ht="15" customHeight="1">
      <c r="A36" s="474"/>
      <c r="B36" s="1182"/>
      <c r="C36" s="176">
        <v>2004</v>
      </c>
      <c r="D36" s="199" t="str">
        <f>výsledky!D225</f>
        <v>Petr</v>
      </c>
      <c r="E36" s="200" t="str">
        <f>výsledky!E225</f>
        <v>Říha</v>
      </c>
      <c r="F36" s="198" t="str">
        <f>výsledky!F225</f>
        <v>Frýdek-Místek</v>
      </c>
      <c r="G36" s="306" t="str">
        <f>výsledky!G225</f>
        <v>11:40,0</v>
      </c>
      <c r="H36" s="166" t="str">
        <f>výsledky!H225</f>
        <v>Tomáš</v>
      </c>
      <c r="I36" s="172" t="str">
        <f>výsledky!I225</f>
        <v>Macášek</v>
      </c>
      <c r="J36" s="171" t="str">
        <f>výsledky!J225</f>
        <v>Trojanovice</v>
      </c>
      <c r="K36" s="304" t="str">
        <f>výsledky!K225</f>
        <v>12:37,0</v>
      </c>
      <c r="L36" s="166" t="str">
        <f>výsledky!L225</f>
        <v>Slawomir</v>
      </c>
      <c r="M36" s="172" t="str">
        <f>výsledky!M225</f>
        <v>Dziedzic</v>
      </c>
      <c r="N36" s="171" t="str">
        <f>výsledky!N225</f>
        <v>Jaworzynka</v>
      </c>
      <c r="O36" s="304" t="str">
        <f>výsledky!O225</f>
        <v>12:40,0</v>
      </c>
      <c r="P36" s="399"/>
      <c r="Q36" s="168"/>
    </row>
    <row r="37" spans="1:17" ht="15" customHeight="1">
      <c r="A37" s="474"/>
      <c r="B37" s="1182"/>
      <c r="C37" s="176">
        <v>2005</v>
      </c>
      <c r="D37" s="199" t="str">
        <f>výsledky!D251</f>
        <v>Lukáš</v>
      </c>
      <c r="E37" s="200" t="str">
        <f>výsledky!E251</f>
        <v>Mrózek</v>
      </c>
      <c r="F37" s="198" t="str">
        <f>výsledky!F251</f>
        <v>SCB</v>
      </c>
      <c r="G37" s="306" t="str">
        <f>výsledky!G251</f>
        <v>12:59,5</v>
      </c>
      <c r="H37" s="166" t="str">
        <f>výsledky!H251</f>
        <v>Václav</v>
      </c>
      <c r="I37" s="172" t="str">
        <f>výsledky!I251</f>
        <v>Novák</v>
      </c>
      <c r="J37" s="171" t="str">
        <f>výsledky!J251</f>
        <v>Frýdek-Místek</v>
      </c>
      <c r="K37" s="304" t="str">
        <f>výsledky!K251</f>
        <v>13:35,0</v>
      </c>
      <c r="L37" s="166" t="str">
        <f>výsledky!L251</f>
        <v>Radovan</v>
      </c>
      <c r="M37" s="172" t="str">
        <f>výsledky!M251</f>
        <v>Sikora</v>
      </c>
      <c r="N37" s="171" t="str">
        <f>výsledky!N251</f>
        <v>Karviná</v>
      </c>
      <c r="O37" s="304" t="str">
        <f>výsledky!O251</f>
        <v>17:03,1</v>
      </c>
      <c r="P37" s="399"/>
      <c r="Q37" s="168"/>
    </row>
    <row r="38" spans="1:17" ht="15" customHeight="1">
      <c r="A38" s="474"/>
      <c r="B38" s="1182"/>
      <c r="C38" s="176">
        <v>2006</v>
      </c>
      <c r="D38" s="166" t="str">
        <f>výsledky!D277</f>
        <v>Jakub</v>
      </c>
      <c r="E38" s="172" t="str">
        <f>výsledky!E277</f>
        <v>Bajza</v>
      </c>
      <c r="F38" s="171" t="str">
        <f>výsledky!F277</f>
        <v>Kroměříž</v>
      </c>
      <c r="G38" s="304" t="str">
        <f>výsledky!G277</f>
        <v>11:34,0</v>
      </c>
      <c r="H38" s="166" t="str">
        <f>výsledky!H277</f>
        <v>Jaroslav</v>
      </c>
      <c r="I38" s="172" t="str">
        <f>výsledky!I277</f>
        <v>Jarina</v>
      </c>
      <c r="J38" s="171" t="str">
        <f>výsledky!J277</f>
        <v>Rájec</v>
      </c>
      <c r="K38" s="304" t="str">
        <f>výsledky!K277</f>
        <v>12:29,0</v>
      </c>
      <c r="L38" s="166" t="str">
        <f>výsledky!L277</f>
        <v>Jiří</v>
      </c>
      <c r="M38" s="172" t="str">
        <f>výsledky!M277</f>
        <v>Uherek</v>
      </c>
      <c r="N38" s="171" t="str">
        <f>výsledky!N277</f>
        <v>Frýdek-Místek</v>
      </c>
      <c r="O38" s="304" t="str">
        <f>výsledky!O277</f>
        <v>12:43,0</v>
      </c>
      <c r="P38" s="167"/>
      <c r="Q38" s="168"/>
    </row>
    <row r="39" spans="1:17" ht="15" customHeight="1">
      <c r="A39" s="474"/>
      <c r="B39" s="1182"/>
      <c r="C39" s="176">
        <v>2007</v>
      </c>
      <c r="D39" s="199" t="str">
        <f>výsledky!D303</f>
        <v>Jan</v>
      </c>
      <c r="E39" s="200" t="str">
        <f>výsledky!E303</f>
        <v>Zemaník</v>
      </c>
      <c r="F39" s="198" t="str">
        <f>výsledky!F303</f>
        <v>Frýdek-Místek</v>
      </c>
      <c r="G39" s="306" t="str">
        <f>výsledky!G303</f>
        <v>12:22,0</v>
      </c>
      <c r="H39" s="166" t="str">
        <f>výsledky!H303</f>
        <v>Jakub</v>
      </c>
      <c r="I39" s="172" t="str">
        <f>výsledky!I303</f>
        <v>Vacovský</v>
      </c>
      <c r="J39" s="171" t="str">
        <f>výsledky!J303</f>
        <v>Jablunkov</v>
      </c>
      <c r="K39" s="304" t="str">
        <f>výsledky!K303</f>
        <v>12:33,0</v>
      </c>
      <c r="L39" s="166" t="str">
        <f>výsledky!L303</f>
        <v>Filip</v>
      </c>
      <c r="M39" s="172" t="str">
        <f>výsledky!M303</f>
        <v>Šilar</v>
      </c>
      <c r="N39" s="171" t="str">
        <f>výsledky!N303</f>
        <v>Frýdek-Místek</v>
      </c>
      <c r="O39" s="304" t="str">
        <f>výsledky!O303</f>
        <v>13:15,0</v>
      </c>
      <c r="P39" s="399"/>
      <c r="Q39" s="168"/>
    </row>
    <row r="40" spans="1:17" ht="15" customHeight="1" thickBot="1">
      <c r="A40" s="476"/>
      <c r="B40" s="1182"/>
      <c r="C40" s="176">
        <v>2008</v>
      </c>
      <c r="D40" s="199" t="str">
        <f>výsledky!D331</f>
        <v>Jakub</v>
      </c>
      <c r="E40" s="200" t="str">
        <f>výsledky!E331</f>
        <v>Vacovský</v>
      </c>
      <c r="F40" s="198" t="str">
        <f>výsledky!F331</f>
        <v>Jablunkov</v>
      </c>
      <c r="G40" s="306" t="str">
        <f>výsledky!G331</f>
        <v>11:56,0</v>
      </c>
      <c r="H40" s="166" t="str">
        <f>výsledky!H331</f>
        <v>Tomáš</v>
      </c>
      <c r="I40" s="172" t="str">
        <f>výsledky!I331</f>
        <v>Kaczmarzyk</v>
      </c>
      <c r="J40" s="171" t="str">
        <f>výsledky!J331</f>
        <v>Istebna</v>
      </c>
      <c r="K40" s="304" t="str">
        <f>výsledky!K331</f>
        <v>12:24,0</v>
      </c>
      <c r="L40" s="166" t="str">
        <f>výsledky!L331</f>
        <v>Adam</v>
      </c>
      <c r="M40" s="172" t="str">
        <f>výsledky!M331</f>
        <v>Klus</v>
      </c>
      <c r="N40" s="171" t="str">
        <f>výsledky!N331</f>
        <v>Jablunkov</v>
      </c>
      <c r="O40" s="304" t="str">
        <f>výsledky!O331</f>
        <v>12:44,0</v>
      </c>
      <c r="P40" s="167"/>
      <c r="Q40" s="168"/>
    </row>
    <row r="41" spans="1:17" ht="15" customHeight="1">
      <c r="A41" s="474"/>
      <c r="B41" s="1182"/>
      <c r="C41" s="176">
        <v>2009</v>
      </c>
      <c r="D41" s="199" t="str">
        <f>výsledky!D359</f>
        <v>Petr</v>
      </c>
      <c r="E41" s="200" t="str">
        <f>výsledky!E359</f>
        <v>Kaminski</v>
      </c>
      <c r="F41" s="198" t="str">
        <f>výsledky!F359</f>
        <v>Havířov</v>
      </c>
      <c r="G41" s="306" t="str">
        <f>výsledky!G359</f>
        <v>11:39,0</v>
      </c>
      <c r="H41" s="166" t="str">
        <f>výsledky!H359</f>
        <v>Tomáš</v>
      </c>
      <c r="I41" s="172" t="str">
        <f>výsledky!I359</f>
        <v>Filipec</v>
      </c>
      <c r="J41" s="171" t="str">
        <f>výsledky!J359</f>
        <v>Frýdek-Místek</v>
      </c>
      <c r="K41" s="304" t="str">
        <f>výsledky!K359</f>
        <v>12:11,0</v>
      </c>
      <c r="L41" s="166" t="str">
        <f>výsledky!L359</f>
        <v>Patrycjusz</v>
      </c>
      <c r="M41" s="172" t="str">
        <f>výsledky!M359</f>
        <v>Polok</v>
      </c>
      <c r="N41" s="171" t="str">
        <f>výsledky!N359</f>
        <v>Istebna</v>
      </c>
      <c r="O41" s="304" t="str">
        <f>výsledky!O359</f>
        <v>12:41,0</v>
      </c>
      <c r="P41" s="167"/>
      <c r="Q41" s="168"/>
    </row>
    <row r="42" spans="1:17" ht="15" customHeight="1">
      <c r="A42" s="474"/>
      <c r="B42" s="1182"/>
      <c r="C42" s="176">
        <v>2010</v>
      </c>
      <c r="D42" s="199" t="str">
        <f>výsledky!D387</f>
        <v>Tomáš</v>
      </c>
      <c r="E42" s="200" t="str">
        <f>výsledky!E387</f>
        <v>Filipec</v>
      </c>
      <c r="F42" s="198" t="str">
        <f>výsledky!F387</f>
        <v>Frýdek-Místek</v>
      </c>
      <c r="G42" s="306" t="str">
        <f>výsledky!G387</f>
        <v>11:43,0</v>
      </c>
      <c r="H42" s="166" t="str">
        <f>výsledky!H387</f>
        <v>Radek</v>
      </c>
      <c r="I42" s="172" t="str">
        <f>výsledky!I387</f>
        <v>Dokoupil</v>
      </c>
      <c r="J42" s="171" t="str">
        <f>výsledky!J387</f>
        <v>Karviná</v>
      </c>
      <c r="K42" s="304" t="str">
        <f>výsledky!K387</f>
        <v>13:56,0</v>
      </c>
      <c r="L42" s="166" t="str">
        <f>výsledky!L387</f>
        <v>Ladislav</v>
      </c>
      <c r="M42" s="172" t="str">
        <f>výsledky!M387</f>
        <v>Šútora</v>
      </c>
      <c r="N42" s="171" t="str">
        <f>výsledky!N387</f>
        <v>Frýdek-Místek</v>
      </c>
      <c r="O42" s="304" t="str">
        <f>výsledky!O387</f>
        <v>14:11,0</v>
      </c>
      <c r="P42" s="167"/>
      <c r="Q42" s="168"/>
    </row>
    <row r="43" spans="1:17" ht="15" customHeight="1">
      <c r="A43" s="474"/>
      <c r="B43" s="1182"/>
      <c r="C43" s="547">
        <v>2011</v>
      </c>
      <c r="D43" s="557" t="str">
        <f>výsledky!D415</f>
        <v>Pavel</v>
      </c>
      <c r="E43" s="560" t="str">
        <f>výsledky!E415</f>
        <v>Szymala</v>
      </c>
      <c r="F43" s="539" t="str">
        <f>výsledky!F415</f>
        <v>Frýdek-Místek</v>
      </c>
      <c r="G43" s="540" t="str">
        <f>výsledky!G415</f>
        <v>13:15,0</v>
      </c>
      <c r="H43" s="548" t="str">
        <f>výsledky!H415</f>
        <v>Marek</v>
      </c>
      <c r="I43" s="549" t="str">
        <f>výsledky!I415</f>
        <v>Chrascina</v>
      </c>
      <c r="J43" s="543" t="str">
        <f>výsledky!J415</f>
        <v>Jablunkov</v>
      </c>
      <c r="K43" s="544" t="str">
        <f>výsledky!K415</f>
        <v>13:53,0</v>
      </c>
      <c r="L43" s="548" t="str">
        <f>výsledky!L415</f>
        <v>Jan</v>
      </c>
      <c r="M43" s="549" t="str">
        <f>výsledky!M415</f>
        <v>Lubojacki</v>
      </c>
      <c r="N43" s="543" t="str">
        <f>výsledky!N415</f>
        <v>Jablunkov</v>
      </c>
      <c r="O43" s="544" t="str">
        <f>výsledky!O415</f>
        <v>16:18,0</v>
      </c>
      <c r="P43" s="558"/>
      <c r="Q43" s="212"/>
    </row>
    <row r="44" spans="1:17" ht="15" customHeight="1">
      <c r="A44" s="474"/>
      <c r="B44" s="1182"/>
      <c r="C44" s="397">
        <v>2012</v>
      </c>
      <c r="D44" s="555" t="str">
        <f>výsledky!D443</f>
        <v>Adam</v>
      </c>
      <c r="E44" s="559" t="str">
        <f>výsledky!E443</f>
        <v>Gaura</v>
      </c>
      <c r="F44" s="529" t="str">
        <f>výsledky!F443</f>
        <v>Třinec</v>
      </c>
      <c r="G44" s="530" t="str">
        <f>výsledky!G443</f>
        <v>12:27,0</v>
      </c>
      <c r="H44" s="158" t="str">
        <f>výsledky!H443</f>
        <v>Daniel</v>
      </c>
      <c r="I44" s="545" t="str">
        <f>výsledky!I443</f>
        <v>Raška</v>
      </c>
      <c r="J44" s="533" t="str">
        <f>výsledky!J443</f>
        <v>Frýdek-Místek</v>
      </c>
      <c r="K44" s="289" t="str">
        <f>výsledky!K443</f>
        <v>13:26,0</v>
      </c>
      <c r="L44" s="158" t="str">
        <f>výsledky!L443</f>
        <v>Jakub</v>
      </c>
      <c r="M44" s="545" t="str">
        <f>výsledky!M443</f>
        <v>Masnica</v>
      </c>
      <c r="N44" s="533" t="str">
        <f>výsledky!N443</f>
        <v>Jablunkov</v>
      </c>
      <c r="O44" s="289" t="str">
        <f>výsledky!O443</f>
        <v>13:52,0</v>
      </c>
      <c r="P44" s="556"/>
      <c r="Q44" s="535"/>
    </row>
    <row r="45" spans="1:17" ht="15" customHeight="1">
      <c r="A45" s="474"/>
      <c r="B45" s="1182"/>
      <c r="C45" s="397">
        <v>2013</v>
      </c>
      <c r="D45" s="555" t="str">
        <f>výsledky!D471</f>
        <v>Vojtěch</v>
      </c>
      <c r="E45" s="559" t="str">
        <f>výsledky!E471</f>
        <v>Lanc</v>
      </c>
      <c r="F45" s="529" t="str">
        <f>výsledky!F471</f>
        <v>Třinec</v>
      </c>
      <c r="G45" s="530" t="str">
        <f>výsledky!G471</f>
        <v>12:09,0</v>
      </c>
      <c r="H45" s="158" t="str">
        <f>výsledky!H471</f>
        <v>Marek</v>
      </c>
      <c r="I45" s="545" t="str">
        <f>výsledky!I471</f>
        <v>Chrascina</v>
      </c>
      <c r="J45" s="533" t="str">
        <f>výsledky!J471</f>
        <v>Jablunkov</v>
      </c>
      <c r="K45" s="289" t="str">
        <f>výsledky!K471</f>
        <v>13:01,0</v>
      </c>
      <c r="L45" s="158" t="str">
        <f>výsledky!L471</f>
        <v>Daniel</v>
      </c>
      <c r="M45" s="545" t="str">
        <f>výsledky!M471</f>
        <v>Raška</v>
      </c>
      <c r="N45" s="533" t="str">
        <f>výsledky!N471</f>
        <v>Frýdek-Místek</v>
      </c>
      <c r="O45" s="289" t="str">
        <f>výsledky!O471</f>
        <v>13:05,0</v>
      </c>
      <c r="P45" s="556"/>
      <c r="Q45" s="535"/>
    </row>
    <row r="46" spans="1:17" ht="15" customHeight="1">
      <c r="A46" s="474"/>
      <c r="B46" s="1182"/>
      <c r="C46" s="397">
        <v>2014</v>
      </c>
      <c r="D46" s="555" t="str">
        <f>výsledky!D501</f>
        <v>Jan</v>
      </c>
      <c r="E46" s="559" t="str">
        <f>výsledky!E501</f>
        <v>Tesarčík</v>
      </c>
      <c r="F46" s="529" t="str">
        <f>výsledky!F501</f>
        <v>Frýdek-Místek</v>
      </c>
      <c r="G46" s="530" t="str">
        <f>výsledky!G501</f>
        <v>11:50,0</v>
      </c>
      <c r="H46" s="158" t="str">
        <f>výsledky!H501</f>
        <v>Marek</v>
      </c>
      <c r="I46" s="545" t="str">
        <f>výsledky!I501</f>
        <v>Czeczotka</v>
      </c>
      <c r="J46" s="533" t="str">
        <f>výsledky!J501</f>
        <v>Jablunkov</v>
      </c>
      <c r="K46" s="289" t="str">
        <f>výsledky!K501</f>
        <v>13:02,0</v>
      </c>
      <c r="L46" s="158" t="str">
        <f>výsledky!L501</f>
        <v>Sergej</v>
      </c>
      <c r="M46" s="545" t="str">
        <f>výsledky!M501</f>
        <v>Tkach</v>
      </c>
      <c r="N46" s="533" t="str">
        <f>výsledky!N501</f>
        <v>Frýdek-Místek</v>
      </c>
      <c r="O46" s="289" t="str">
        <f>výsledky!O501</f>
        <v>13:27,0</v>
      </c>
      <c r="P46" s="556"/>
      <c r="Q46" s="535"/>
    </row>
    <row r="47" spans="1:17" ht="15" customHeight="1" thickBot="1">
      <c r="A47" s="476"/>
      <c r="B47" s="1183"/>
      <c r="C47" s="177">
        <v>2015</v>
      </c>
      <c r="D47" s="484"/>
      <c r="E47" s="486"/>
      <c r="F47" s="487"/>
      <c r="G47" s="488"/>
      <c r="H47" s="161"/>
      <c r="I47" s="162"/>
      <c r="J47" s="150"/>
      <c r="K47" s="292"/>
      <c r="L47" s="161"/>
      <c r="M47" s="162"/>
      <c r="N47" s="150"/>
      <c r="O47" s="292"/>
      <c r="P47" s="141"/>
      <c r="Q47" s="142"/>
    </row>
  </sheetData>
  <mergeCells count="14">
    <mergeCell ref="B25:C26"/>
    <mergeCell ref="B3:B23"/>
    <mergeCell ref="B27:B47"/>
    <mergeCell ref="P25:Q25"/>
    <mergeCell ref="D25:O25"/>
    <mergeCell ref="D26:G26"/>
    <mergeCell ref="H26:K26"/>
    <mergeCell ref="L26:O26"/>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Zeros="0" topLeftCell="B1" workbookViewId="0">
      <selection activeCell="D45" sqref="D45"/>
    </sheetView>
  </sheetViews>
  <sheetFormatPr defaultRowHeight="12"/>
  <cols>
    <col min="1" max="1" width="0.42578125" style="1" hidden="1" customWidth="1"/>
    <col min="2" max="2" width="5.5703125" style="1" customWidth="1"/>
    <col min="3" max="3" width="7.42578125" style="1" customWidth="1"/>
    <col min="4" max="4" width="10"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71"/>
      <c r="B1" s="1154" t="s">
        <v>781</v>
      </c>
      <c r="C1" s="1155"/>
      <c r="D1" s="1132" t="s">
        <v>1445</v>
      </c>
      <c r="E1" s="1133"/>
      <c r="F1" s="1133"/>
      <c r="G1" s="1133"/>
      <c r="H1" s="1133"/>
      <c r="I1" s="1133"/>
      <c r="J1" s="1133"/>
      <c r="K1" s="1133"/>
      <c r="L1" s="1133"/>
      <c r="M1" s="1133"/>
      <c r="N1" s="1133"/>
      <c r="O1" s="1160"/>
      <c r="P1" s="1158" t="s">
        <v>1444</v>
      </c>
      <c r="Q1" s="1159"/>
    </row>
    <row r="2" spans="1:17" ht="15" thickBot="1">
      <c r="A2" s="474"/>
      <c r="B2" s="1156"/>
      <c r="C2" s="1157"/>
      <c r="D2" s="1135" t="s">
        <v>1446</v>
      </c>
      <c r="E2" s="1136"/>
      <c r="F2" s="1136"/>
      <c r="G2" s="1136"/>
      <c r="H2" s="1137" t="s">
        <v>1447</v>
      </c>
      <c r="I2" s="1137"/>
      <c r="J2" s="1137"/>
      <c r="K2" s="1137"/>
      <c r="L2" s="1138" t="s">
        <v>1448</v>
      </c>
      <c r="M2" s="1138"/>
      <c r="N2" s="1138"/>
      <c r="O2" s="1161"/>
      <c r="P2" s="179" t="s">
        <v>1443</v>
      </c>
      <c r="Q2" s="178" t="s">
        <v>1451</v>
      </c>
    </row>
    <row r="3" spans="1:17" ht="15" hidden="1" customHeight="1">
      <c r="A3" s="474"/>
      <c r="B3" s="1184" t="s">
        <v>718</v>
      </c>
      <c r="C3" s="175">
        <v>1995</v>
      </c>
      <c r="D3" s="155">
        <f>výsledky!D14</f>
        <v>0</v>
      </c>
      <c r="E3" s="154">
        <f>výsledky!E14</f>
        <v>0</v>
      </c>
      <c r="F3" s="132">
        <f>výsledky!F14</f>
        <v>0</v>
      </c>
      <c r="G3" s="287">
        <f>výsledky!G14</f>
        <v>0</v>
      </c>
      <c r="H3" s="155">
        <f>výsledky!H14</f>
        <v>0</v>
      </c>
      <c r="I3" s="154">
        <f>výsledky!I14</f>
        <v>0</v>
      </c>
      <c r="J3" s="132">
        <f>výsledky!J14</f>
        <v>0</v>
      </c>
      <c r="K3" s="287">
        <f>výsledky!K14</f>
        <v>0</v>
      </c>
      <c r="L3" s="155">
        <f>výsledky!L14</f>
        <v>0</v>
      </c>
      <c r="M3" s="154">
        <f>výsledky!M14</f>
        <v>0</v>
      </c>
      <c r="N3" s="132">
        <f>výsledky!N14</f>
        <v>0</v>
      </c>
      <c r="O3" s="287">
        <f>výsledky!O14</f>
        <v>0</v>
      </c>
      <c r="P3" s="307"/>
      <c r="Q3" s="135"/>
    </row>
    <row r="4" spans="1:17" ht="14.25" customHeight="1">
      <c r="A4" s="474"/>
      <c r="B4" s="1185"/>
      <c r="C4" s="176">
        <v>1996</v>
      </c>
      <c r="D4" s="196" t="str">
        <f>výsledky!D34</f>
        <v>Kateřina</v>
      </c>
      <c r="E4" s="202" t="str">
        <f>výsledky!E34</f>
        <v>Koutná</v>
      </c>
      <c r="F4" s="203" t="str">
        <f>výsledky!F34</f>
        <v>Frenštát p. R.</v>
      </c>
      <c r="G4" s="310">
        <f>výsledky!G34</f>
        <v>1.0960648148148148E-2</v>
      </c>
      <c r="H4" s="169">
        <f>výsledky!H34</f>
        <v>0</v>
      </c>
      <c r="I4" s="180">
        <f>výsledky!I34</f>
        <v>0</v>
      </c>
      <c r="J4" s="164">
        <f>výsledky!J34</f>
        <v>0</v>
      </c>
      <c r="K4" s="309">
        <f>výsledky!K34</f>
        <v>0</v>
      </c>
      <c r="L4" s="169">
        <f>výsledky!L34</f>
        <v>0</v>
      </c>
      <c r="M4" s="180">
        <f>výsledky!M34</f>
        <v>0</v>
      </c>
      <c r="N4" s="164">
        <f>výsledky!N34</f>
        <v>0</v>
      </c>
      <c r="O4" s="309">
        <f>výsledky!O34</f>
        <v>0</v>
      </c>
      <c r="P4" s="308"/>
      <c r="Q4" s="168"/>
    </row>
    <row r="5" spans="1:17" ht="14.25" customHeight="1">
      <c r="A5" s="474"/>
      <c r="B5" s="1185"/>
      <c r="C5" s="176">
        <v>1997</v>
      </c>
      <c r="D5" s="196" t="str">
        <f>výsledky!D54</f>
        <v>Miluše</v>
      </c>
      <c r="E5" s="197" t="str">
        <f>výsledky!E54</f>
        <v>Hebláková</v>
      </c>
      <c r="F5" s="198" t="str">
        <f>výsledky!F54</f>
        <v>Bruntál</v>
      </c>
      <c r="G5" s="310">
        <f>výsledky!G54</f>
        <v>1.0694444444444444E-2</v>
      </c>
      <c r="H5" s="169" t="str">
        <f>výsledky!H54</f>
        <v>Petra</v>
      </c>
      <c r="I5" s="170" t="str">
        <f>výsledky!I54</f>
        <v>Jadrníčková</v>
      </c>
      <c r="J5" s="171" t="str">
        <f>výsledky!J54</f>
        <v>Ostrava</v>
      </c>
      <c r="K5" s="309">
        <f>výsledky!K54</f>
        <v>1.2534722222222223E-2</v>
      </c>
      <c r="L5" s="169">
        <f>výsledky!L54</f>
        <v>0</v>
      </c>
      <c r="M5" s="170">
        <f>výsledky!M54</f>
        <v>0</v>
      </c>
      <c r="N5" s="171">
        <f>výsledky!N54</f>
        <v>0</v>
      </c>
      <c r="O5" s="309">
        <f>výsledky!O54</f>
        <v>0</v>
      </c>
      <c r="P5" s="308"/>
      <c r="Q5" s="168"/>
    </row>
    <row r="6" spans="1:17" ht="14.25" customHeight="1">
      <c r="A6" s="474"/>
      <c r="B6" s="1185"/>
      <c r="C6" s="176">
        <v>1998</v>
      </c>
      <c r="D6" s="169" t="str">
        <f>výsledky!D74</f>
        <v>Miriam</v>
      </c>
      <c r="E6" s="170" t="str">
        <f>výsledky!E74</f>
        <v>Lukszová</v>
      </c>
      <c r="F6" s="171" t="str">
        <f>výsledky!F74</f>
        <v>Třinec</v>
      </c>
      <c r="G6" s="309">
        <f>výsledky!G74</f>
        <v>1.1554398148148147E-2</v>
      </c>
      <c r="H6" s="169" t="str">
        <f>výsledky!H74</f>
        <v>Jana</v>
      </c>
      <c r="I6" s="170" t="str">
        <f>výsledky!I74</f>
        <v>Hrubcová</v>
      </c>
      <c r="J6" s="171" t="str">
        <f>výsledky!J74</f>
        <v>Třinec</v>
      </c>
      <c r="K6" s="309">
        <f>výsledky!K74</f>
        <v>1.1642361111111112E-2</v>
      </c>
      <c r="L6" s="169">
        <f>výsledky!L74</f>
        <v>0</v>
      </c>
      <c r="M6" s="170">
        <f>výsledky!M74</f>
        <v>0</v>
      </c>
      <c r="N6" s="171">
        <f>výsledky!N74</f>
        <v>0</v>
      </c>
      <c r="O6" s="309">
        <f>výsledky!O74</f>
        <v>0</v>
      </c>
      <c r="P6" s="308"/>
      <c r="Q6" s="168"/>
    </row>
    <row r="7" spans="1:17" ht="14.25" customHeight="1">
      <c r="A7" s="474"/>
      <c r="B7" s="1185"/>
      <c r="C7" s="176">
        <v>1999</v>
      </c>
      <c r="D7" s="169" t="str">
        <f>výsledky!D94</f>
        <v>Marie</v>
      </c>
      <c r="E7" s="170" t="str">
        <f>výsledky!E94</f>
        <v>Bednarzová</v>
      </c>
      <c r="F7" s="171" t="str">
        <f>výsledky!F94</f>
        <v>Bystřice</v>
      </c>
      <c r="G7" s="309">
        <f>výsledky!G94</f>
        <v>4.5219907407407405E-3</v>
      </c>
      <c r="H7" s="169" t="str">
        <f>výsledky!H94</f>
        <v>Žaneta</v>
      </c>
      <c r="I7" s="170" t="str">
        <f>výsledky!I94</f>
        <v>Suchá</v>
      </c>
      <c r="J7" s="171" t="str">
        <f>výsledky!J94</f>
        <v>Bystřice</v>
      </c>
      <c r="K7" s="309">
        <f>výsledky!K94</f>
        <v>5.2777777777777771E-3</v>
      </c>
      <c r="L7" s="169">
        <f>výsledky!L94</f>
        <v>0</v>
      </c>
      <c r="M7" s="170">
        <f>výsledky!M94</f>
        <v>0</v>
      </c>
      <c r="N7" s="171">
        <f>výsledky!N94</f>
        <v>0</v>
      </c>
      <c r="O7" s="309">
        <f>výsledky!O94</f>
        <v>0</v>
      </c>
      <c r="P7" s="308"/>
      <c r="Q7" s="168"/>
    </row>
    <row r="8" spans="1:17" ht="14.25" customHeight="1">
      <c r="A8" s="474"/>
      <c r="B8" s="1185"/>
      <c r="C8" s="176">
        <v>2000</v>
      </c>
      <c r="D8" s="196" t="str">
        <f>výsledky!D116</f>
        <v>Ivana</v>
      </c>
      <c r="E8" s="197" t="str">
        <f>výsledky!E116</f>
        <v>Kuřecová</v>
      </c>
      <c r="F8" s="198" t="str">
        <f>výsledky!F116</f>
        <v>Frýdek-Místek</v>
      </c>
      <c r="G8" s="310">
        <f>výsledky!G116</f>
        <v>9.9421296296296289E-3</v>
      </c>
      <c r="H8" s="169" t="str">
        <f>výsledky!H116</f>
        <v>Ivana</v>
      </c>
      <c r="I8" s="170" t="str">
        <f>výsledky!I116</f>
        <v>Bařinová</v>
      </c>
      <c r="J8" s="171" t="str">
        <f>výsledky!J116</f>
        <v>Frýdek-Místek</v>
      </c>
      <c r="K8" s="309">
        <f>výsledky!K116</f>
        <v>1.1498842592592593E-2</v>
      </c>
      <c r="L8" s="169" t="str">
        <f>výsledky!L116</f>
        <v>Anna</v>
      </c>
      <c r="M8" s="170" t="str">
        <f>výsledky!M116</f>
        <v>Adámková</v>
      </c>
      <c r="N8" s="171" t="str">
        <f>výsledky!N116</f>
        <v>Český Těšín</v>
      </c>
      <c r="O8" s="309">
        <f>výsledky!O116</f>
        <v>1.3891203703703704E-2</v>
      </c>
      <c r="P8" s="308"/>
      <c r="Q8" s="168"/>
    </row>
    <row r="9" spans="1:17" ht="14.25" customHeight="1">
      <c r="A9" s="474"/>
      <c r="B9" s="1185"/>
      <c r="C9" s="176">
        <v>2001</v>
      </c>
      <c r="D9" s="196" t="str">
        <f>výsledky!D138</f>
        <v xml:space="preserve">Monika              </v>
      </c>
      <c r="E9" s="170" t="str">
        <f>výsledky!E138</f>
        <v xml:space="preserve">Janošcová           </v>
      </c>
      <c r="F9" s="171" t="str">
        <f>výsledky!F138</f>
        <v>Frýdek-Místek</v>
      </c>
      <c r="G9" s="318">
        <f>výsledky!G138</f>
        <v>1500.6</v>
      </c>
      <c r="H9" s="169" t="str">
        <f>výsledky!H138</f>
        <v xml:space="preserve">Ivana               </v>
      </c>
      <c r="I9" s="170" t="str">
        <f>výsledky!I138</f>
        <v xml:space="preserve">Vařínová            </v>
      </c>
      <c r="J9" s="171" t="str">
        <f>výsledky!J138</f>
        <v>Frýdek-Místek</v>
      </c>
      <c r="K9" s="318">
        <f>výsledky!K138</f>
        <v>1625</v>
      </c>
      <c r="L9" s="169">
        <f>výsledky!L138</f>
        <v>0</v>
      </c>
      <c r="M9" s="170">
        <f>výsledky!M138</f>
        <v>0</v>
      </c>
      <c r="N9" s="171">
        <f>výsledky!N138</f>
        <v>0</v>
      </c>
      <c r="O9" s="309">
        <f>výsledky!O138</f>
        <v>0</v>
      </c>
      <c r="P9" s="308"/>
      <c r="Q9" s="168"/>
    </row>
    <row r="10" spans="1:17" ht="14.25" customHeight="1">
      <c r="A10" s="474"/>
      <c r="B10" s="1185"/>
      <c r="C10" s="176">
        <v>2002</v>
      </c>
      <c r="D10" s="196" t="str">
        <f>výsledky!D160</f>
        <v>Monika</v>
      </c>
      <c r="E10" s="170" t="str">
        <f>výsledky!E160</f>
        <v>Janošcová</v>
      </c>
      <c r="F10" s="171" t="str">
        <f>výsledky!F160</f>
        <v>Frýdek-Místek</v>
      </c>
      <c r="G10" s="304" t="str">
        <f>výsledky!G160</f>
        <v>15:46,7</v>
      </c>
      <c r="H10" s="169" t="str">
        <f>výsledky!H160</f>
        <v>Jana</v>
      </c>
      <c r="I10" s="170" t="str">
        <f>výsledky!I160</f>
        <v>Hofierková</v>
      </c>
      <c r="J10" s="171" t="str">
        <f>výsledky!J160</f>
        <v>Hrádek</v>
      </c>
      <c r="K10" s="304" t="str">
        <f>výsledky!K160</f>
        <v>15:58,7</v>
      </c>
      <c r="L10" s="169">
        <f>výsledky!L160</f>
        <v>0</v>
      </c>
      <c r="M10" s="170">
        <f>výsledky!M160</f>
        <v>0</v>
      </c>
      <c r="N10" s="171">
        <f>výsledky!N160</f>
        <v>0</v>
      </c>
      <c r="O10" s="309">
        <f>výsledky!O160</f>
        <v>0</v>
      </c>
      <c r="P10" s="399"/>
      <c r="Q10" s="168"/>
    </row>
    <row r="11" spans="1:17" ht="14.25" customHeight="1">
      <c r="A11" s="474"/>
      <c r="B11" s="1185"/>
      <c r="C11" s="176">
        <v>2003</v>
      </c>
      <c r="D11" s="465" t="str">
        <f>výsledky!D204</f>
        <v>Andrea</v>
      </c>
      <c r="E11" s="466" t="str">
        <f>výsledky!E204</f>
        <v>Krstevová</v>
      </c>
      <c r="F11" s="463" t="str">
        <f>výsledky!F204</f>
        <v>Kopřivnice</v>
      </c>
      <c r="G11" s="464" t="str">
        <f>výsledky!G204</f>
        <v>13:23,4</v>
      </c>
      <c r="H11" s="169" t="str">
        <f>výsledky!H204</f>
        <v>Jana</v>
      </c>
      <c r="I11" s="170" t="str">
        <f>výsledky!I204</f>
        <v>Hofierková</v>
      </c>
      <c r="J11" s="171" t="str">
        <f>výsledky!J204</f>
        <v>Hrádek</v>
      </c>
      <c r="K11" s="304" t="str">
        <f>výsledky!K204</f>
        <v>14:00,0</v>
      </c>
      <c r="L11" s="169">
        <f>výsledky!L204</f>
        <v>0</v>
      </c>
      <c r="M11" s="170">
        <f>výsledky!M204</f>
        <v>0</v>
      </c>
      <c r="N11" s="171">
        <f>výsledky!N204</f>
        <v>0</v>
      </c>
      <c r="O11" s="309">
        <f>výsledky!O204</f>
        <v>0</v>
      </c>
      <c r="P11" s="399" t="str">
        <f>G11</f>
        <v>13:23,4</v>
      </c>
      <c r="Q11" s="168">
        <v>2003</v>
      </c>
    </row>
    <row r="12" spans="1:17" ht="14.25" customHeight="1">
      <c r="A12" s="474"/>
      <c r="B12" s="1185"/>
      <c r="C12" s="176">
        <v>2004</v>
      </c>
      <c r="D12" s="196" t="str">
        <f>výsledky!D226</f>
        <v>Jana</v>
      </c>
      <c r="E12" s="197" t="str">
        <f>výsledky!E226</f>
        <v>Hofierková</v>
      </c>
      <c r="F12" s="198" t="str">
        <f>výsledky!F226</f>
        <v>Hrádek</v>
      </c>
      <c r="G12" s="306" t="str">
        <f>výsledky!G226</f>
        <v>14:27,0</v>
      </c>
      <c r="H12" s="169" t="str">
        <f>výsledky!H226</f>
        <v>Tereza</v>
      </c>
      <c r="I12" s="170" t="str">
        <f>výsledky!I226</f>
        <v>Droppová</v>
      </c>
      <c r="J12" s="171" t="str">
        <f>výsledky!J226</f>
        <v>Frýdek-Místek</v>
      </c>
      <c r="K12" s="304" t="str">
        <f>výsledky!K226</f>
        <v>15:08,0</v>
      </c>
      <c r="L12" s="169">
        <f>výsledky!L226</f>
        <v>0</v>
      </c>
      <c r="M12" s="170">
        <f>výsledky!M226</f>
        <v>0</v>
      </c>
      <c r="N12" s="171">
        <f>výsledky!N226</f>
        <v>0</v>
      </c>
      <c r="O12" s="309">
        <f>výsledky!O226</f>
        <v>0</v>
      </c>
      <c r="P12" s="399"/>
      <c r="Q12" s="168"/>
    </row>
    <row r="13" spans="1:17" ht="14.25" customHeight="1">
      <c r="A13" s="474"/>
      <c r="B13" s="1185"/>
      <c r="C13" s="176">
        <v>2005</v>
      </c>
      <c r="D13" s="196" t="str">
        <f>výsledky!D252</f>
        <v>Michaela</v>
      </c>
      <c r="E13" s="197" t="str">
        <f>výsledky!E252</f>
        <v>Bubíková</v>
      </c>
      <c r="F13" s="198" t="str">
        <f>výsledky!F252</f>
        <v>Frýdek-Místek</v>
      </c>
      <c r="G13" s="306" t="str">
        <f>výsledky!G252</f>
        <v>13:47,2</v>
      </c>
      <c r="H13" s="169" t="str">
        <f>výsledky!H252</f>
        <v>Tereza</v>
      </c>
      <c r="I13" s="170" t="str">
        <f>výsledky!I252</f>
        <v>Droppová</v>
      </c>
      <c r="J13" s="171" t="str">
        <f>výsledky!J252</f>
        <v>Frýdek-Místek</v>
      </c>
      <c r="K13" s="304" t="str">
        <f>výsledky!K252</f>
        <v>14:55,5</v>
      </c>
      <c r="L13" s="169" t="str">
        <f>výsledky!L252</f>
        <v>Petra</v>
      </c>
      <c r="M13" s="170" t="str">
        <f>výsledky!M252</f>
        <v>Píšová</v>
      </c>
      <c r="N13" s="171" t="str">
        <f>výsledky!N252</f>
        <v>Frýdek-Místek</v>
      </c>
      <c r="O13" s="304" t="str">
        <f>výsledky!O252</f>
        <v>15:40,5</v>
      </c>
      <c r="P13" s="399"/>
      <c r="Q13" s="168"/>
    </row>
    <row r="14" spans="1:17" ht="14.25" customHeight="1">
      <c r="A14" s="474"/>
      <c r="B14" s="1185"/>
      <c r="C14" s="176">
        <v>2006</v>
      </c>
      <c r="D14" s="169" t="str">
        <f>výsledky!D278</f>
        <v>Pavla</v>
      </c>
      <c r="E14" s="170" t="str">
        <f>výsledky!E278</f>
        <v>Slavíková</v>
      </c>
      <c r="F14" s="171" t="str">
        <f>výsledky!F278</f>
        <v>Frýdek-Místek</v>
      </c>
      <c r="G14" s="304" t="str">
        <f>výsledky!G278</f>
        <v>16:10,0</v>
      </c>
      <c r="H14" s="169" t="str">
        <f>výsledky!H278</f>
        <v>Veronika</v>
      </c>
      <c r="I14" s="170" t="str">
        <f>výsledky!I278</f>
        <v>Kohutová</v>
      </c>
      <c r="J14" s="171" t="str">
        <f>výsledky!J278</f>
        <v>Orlová</v>
      </c>
      <c r="K14" s="304" t="str">
        <f>výsledky!K278</f>
        <v>17:33,0</v>
      </c>
      <c r="L14" s="169">
        <f>výsledky!L278</f>
        <v>0</v>
      </c>
      <c r="M14" s="170">
        <f>výsledky!M278</f>
        <v>0</v>
      </c>
      <c r="N14" s="171">
        <f>výsledky!N278</f>
        <v>0</v>
      </c>
      <c r="O14" s="309">
        <f>výsledky!O278</f>
        <v>0</v>
      </c>
      <c r="P14" s="308"/>
      <c r="Q14" s="168"/>
    </row>
    <row r="15" spans="1:17" ht="14.25" customHeight="1">
      <c r="A15" s="474"/>
      <c r="B15" s="1185"/>
      <c r="C15" s="176">
        <v>2007</v>
      </c>
      <c r="D15" s="196" t="str">
        <f>výsledky!D304</f>
        <v>Erika</v>
      </c>
      <c r="E15" s="197" t="str">
        <f>výsledky!E304</f>
        <v>Mikulenková</v>
      </c>
      <c r="F15" s="198" t="str">
        <f>výsledky!F304</f>
        <v>Frýdek-Místek</v>
      </c>
      <c r="G15" s="306" t="str">
        <f>výsledky!G304</f>
        <v>16:18,0</v>
      </c>
      <c r="H15" s="169" t="str">
        <f>výsledky!H304</f>
        <v>Lada</v>
      </c>
      <c r="I15" s="170" t="str">
        <f>výsledky!I304</f>
        <v>Medvecová</v>
      </c>
      <c r="J15" s="171" t="str">
        <f>výsledky!J304</f>
        <v>Frýdek-Místek</v>
      </c>
      <c r="K15" s="304" t="str">
        <f>výsledky!K304</f>
        <v>19:29,4</v>
      </c>
      <c r="L15" s="169">
        <f>výsledky!L304</f>
        <v>0</v>
      </c>
      <c r="M15" s="170">
        <f>výsledky!M304</f>
        <v>0</v>
      </c>
      <c r="N15" s="171">
        <f>výsledky!N304</f>
        <v>0</v>
      </c>
      <c r="O15" s="304">
        <f>výsledky!O304</f>
        <v>0</v>
      </c>
      <c r="P15" s="399"/>
      <c r="Q15" s="168"/>
    </row>
    <row r="16" spans="1:17" ht="14.25" customHeight="1" thickBot="1">
      <c r="A16" s="476"/>
      <c r="B16" s="1185"/>
      <c r="C16" s="176">
        <v>2008</v>
      </c>
      <c r="D16" s="196" t="str">
        <f>výsledky!D332</f>
        <v>Tereza</v>
      </c>
      <c r="E16" s="197" t="str">
        <f>výsledky!E332</f>
        <v>Ciencialová</v>
      </c>
      <c r="F16" s="198" t="str">
        <f>výsledky!F332</f>
        <v>Třinec</v>
      </c>
      <c r="G16" s="306" t="str">
        <f>výsledky!G332</f>
        <v>14:36,0</v>
      </c>
      <c r="H16" s="169" t="str">
        <f>výsledky!H332</f>
        <v>Gabriela</v>
      </c>
      <c r="I16" s="170" t="str">
        <f>výsledky!I332</f>
        <v>Szotkowská</v>
      </c>
      <c r="J16" s="171" t="str">
        <f>výsledky!J332</f>
        <v>Mosty u Jabl.</v>
      </c>
      <c r="K16" s="304" t="str">
        <f>výsledky!K332</f>
        <v>15:38,0</v>
      </c>
      <c r="L16" s="169" t="str">
        <f>výsledky!L332</f>
        <v>Petra</v>
      </c>
      <c r="M16" s="170" t="str">
        <f>výsledky!M332</f>
        <v>Čaganová</v>
      </c>
      <c r="N16" s="171" t="str">
        <f>výsledky!N332</f>
        <v>Frýdek-Místek</v>
      </c>
      <c r="O16" s="304" t="str">
        <f>výsledky!O332</f>
        <v>16:15,0</v>
      </c>
      <c r="P16" s="167"/>
      <c r="Q16" s="168"/>
    </row>
    <row r="17" spans="1:17" ht="14.25" customHeight="1">
      <c r="A17" s="474"/>
      <c r="B17" s="1185"/>
      <c r="C17" s="176">
        <v>2009</v>
      </c>
      <c r="D17" s="196" t="str">
        <f>výsledky!D360</f>
        <v>Dominika</v>
      </c>
      <c r="E17" s="197" t="str">
        <f>výsledky!E360</f>
        <v>Bieleszová</v>
      </c>
      <c r="F17" s="198" t="str">
        <f>výsledky!F360</f>
        <v>Bystřice</v>
      </c>
      <c r="G17" s="306" t="str">
        <f>výsledky!G360</f>
        <v>15:01,0</v>
      </c>
      <c r="H17" s="169">
        <f>výsledky!H360</f>
        <v>0</v>
      </c>
      <c r="I17" s="170">
        <f>výsledky!I360</f>
        <v>0</v>
      </c>
      <c r="J17" s="171">
        <f>výsledky!J360</f>
        <v>0</v>
      </c>
      <c r="K17" s="304">
        <f>výsledky!K360</f>
        <v>0</v>
      </c>
      <c r="L17" s="169">
        <f>výsledky!L360</f>
        <v>0</v>
      </c>
      <c r="M17" s="170">
        <f>výsledky!M360</f>
        <v>0</v>
      </c>
      <c r="N17" s="171">
        <f>výsledky!N360</f>
        <v>0</v>
      </c>
      <c r="O17" s="304">
        <f>výsledky!O360</f>
        <v>0</v>
      </c>
      <c r="P17" s="399"/>
      <c r="Q17" s="168"/>
    </row>
    <row r="18" spans="1:17" ht="14.25" customHeight="1">
      <c r="A18" s="474"/>
      <c r="B18" s="1185"/>
      <c r="C18" s="176">
        <v>2010</v>
      </c>
      <c r="D18" s="196" t="str">
        <f>výsledky!D388</f>
        <v>Petra</v>
      </c>
      <c r="E18" s="197" t="str">
        <f>výsledky!E388</f>
        <v>Čaganová</v>
      </c>
      <c r="F18" s="198" t="str">
        <f>výsledky!F388</f>
        <v>Frýdek-Místek</v>
      </c>
      <c r="G18" s="306" t="str">
        <f>výsledky!G388</f>
        <v>15:35,0</v>
      </c>
      <c r="H18" s="169" t="str">
        <f>výsledky!H388</f>
        <v>Alice</v>
      </c>
      <c r="I18" s="170" t="str">
        <f>výsledky!I388</f>
        <v>Pišová</v>
      </c>
      <c r="J18" s="171" t="str">
        <f>výsledky!J388</f>
        <v>Frýdek-Místek</v>
      </c>
      <c r="K18" s="304" t="str">
        <f>výsledky!K388</f>
        <v>17:17,0</v>
      </c>
      <c r="L18" s="169" t="str">
        <f>výsledky!L388</f>
        <v>Ivana</v>
      </c>
      <c r="M18" s="170" t="str">
        <f>výsledky!M388</f>
        <v>Matušková</v>
      </c>
      <c r="N18" s="171" t="str">
        <f>výsledky!N388</f>
        <v>Frýdek-Místek</v>
      </c>
      <c r="O18" s="304" t="str">
        <f>výsledky!O388</f>
        <v>18:13,0</v>
      </c>
      <c r="P18" s="399"/>
      <c r="Q18" s="168"/>
    </row>
    <row r="19" spans="1:17" ht="14.25" customHeight="1">
      <c r="A19" s="474"/>
      <c r="B19" s="1185"/>
      <c r="C19" s="547">
        <v>2011</v>
      </c>
      <c r="D19" s="537" t="str">
        <f>výsledky!D416</f>
        <v>Petra</v>
      </c>
      <c r="E19" s="538" t="str">
        <f>výsledky!E416</f>
        <v>Čaganová</v>
      </c>
      <c r="F19" s="539" t="str">
        <f>výsledky!F416</f>
        <v>Frýdek-Místek</v>
      </c>
      <c r="G19" s="540" t="str">
        <f>výsledky!G416</f>
        <v>14:09,0</v>
      </c>
      <c r="H19" s="541" t="str">
        <f>výsledky!H416</f>
        <v>Veronika</v>
      </c>
      <c r="I19" s="542" t="str">
        <f>výsledky!I416</f>
        <v>Moškořová</v>
      </c>
      <c r="J19" s="543" t="str">
        <f>výsledky!J416</f>
        <v>Frýdek-Místek</v>
      </c>
      <c r="K19" s="544" t="str">
        <f>výsledky!K416</f>
        <v>16:17,0</v>
      </c>
      <c r="L19" s="541" t="str">
        <f>výsledky!L416</f>
        <v>Barbora</v>
      </c>
      <c r="M19" s="542" t="str">
        <f>výsledky!M416</f>
        <v>Kosová</v>
      </c>
      <c r="N19" s="543" t="str">
        <f>výsledky!N416</f>
        <v>Třinec</v>
      </c>
      <c r="O19" s="544" t="str">
        <f>výsledky!O416</f>
        <v>16:55,0</v>
      </c>
      <c r="P19" s="571"/>
      <c r="Q19" s="212"/>
    </row>
    <row r="20" spans="1:17" ht="14.25" customHeight="1">
      <c r="A20" s="474"/>
      <c r="B20" s="1185"/>
      <c r="C20" s="397">
        <v>2012</v>
      </c>
      <c r="D20" s="527" t="str">
        <f>výsledky!D444</f>
        <v>Petra</v>
      </c>
      <c r="E20" s="528" t="str">
        <f>výsledky!E444</f>
        <v>Čaganová</v>
      </c>
      <c r="F20" s="529" t="str">
        <f>výsledky!F444</f>
        <v>Frýdek-Místek</v>
      </c>
      <c r="G20" s="530" t="str">
        <f>výsledky!G444</f>
        <v>14:48,0</v>
      </c>
      <c r="H20" s="531" t="str">
        <f>výsledky!H444</f>
        <v>Gabriela</v>
      </c>
      <c r="I20" s="532" t="str">
        <f>výsledky!I444</f>
        <v>Szotkovská</v>
      </c>
      <c r="J20" s="533" t="str">
        <f>výsledky!J444</f>
        <v>Mosty u Jabl.</v>
      </c>
      <c r="K20" s="289" t="str">
        <f>výsledky!K444</f>
        <v>16:05,0</v>
      </c>
      <c r="L20" s="531" t="str">
        <f>výsledky!L444</f>
        <v>Eva</v>
      </c>
      <c r="M20" s="532" t="str">
        <f>výsledky!M444</f>
        <v>Haltofová</v>
      </c>
      <c r="N20" s="533" t="str">
        <f>výsledky!N444</f>
        <v>Oldřichovice</v>
      </c>
      <c r="O20" s="289" t="str">
        <f>výsledky!O444</f>
        <v>17:10,0</v>
      </c>
      <c r="P20" s="570"/>
      <c r="Q20" s="535"/>
    </row>
    <row r="21" spans="1:17" ht="14.25" customHeight="1">
      <c r="A21" s="474"/>
      <c r="B21" s="1185"/>
      <c r="C21" s="397">
        <v>2013</v>
      </c>
      <c r="D21" s="527" t="str">
        <f>výsledky!D472</f>
        <v>Sylwia</v>
      </c>
      <c r="E21" s="528" t="str">
        <f>výsledky!E472</f>
        <v>Adamik</v>
      </c>
      <c r="F21" s="529" t="str">
        <f>výsledky!F472</f>
        <v>Skoczów</v>
      </c>
      <c r="G21" s="530" t="str">
        <f>výsledky!G472</f>
        <v>14:31,0</v>
      </c>
      <c r="H21" s="531" t="str">
        <f>výsledky!H472</f>
        <v>Ivana</v>
      </c>
      <c r="I21" s="532" t="str">
        <f>výsledky!I472</f>
        <v>Lubojacká</v>
      </c>
      <c r="J21" s="533" t="str">
        <f>výsledky!J472</f>
        <v>Jablunkov</v>
      </c>
      <c r="K21" s="289" t="str">
        <f>výsledky!K472</f>
        <v>15:27,0</v>
      </c>
      <c r="L21" s="531" t="str">
        <f>výsledky!L472</f>
        <v>Zofia</v>
      </c>
      <c r="M21" s="532" t="str">
        <f>výsledky!M472</f>
        <v>Kolodziejczyk</v>
      </c>
      <c r="N21" s="533" t="str">
        <f>výsledky!N472</f>
        <v>Skoczów</v>
      </c>
      <c r="O21" s="289" t="str">
        <f>výsledky!O472</f>
        <v>16:03,0</v>
      </c>
      <c r="P21" s="570"/>
      <c r="Q21" s="535"/>
    </row>
    <row r="22" spans="1:17" ht="14.25" customHeight="1">
      <c r="A22" s="474"/>
      <c r="B22" s="1185"/>
      <c r="C22" s="397">
        <v>2014</v>
      </c>
      <c r="D22" s="527" t="str">
        <f>výsledky!D502</f>
        <v>Veronika</v>
      </c>
      <c r="E22" s="528" t="str">
        <f>výsledky!E502</f>
        <v>Siebeltová</v>
      </c>
      <c r="F22" s="529" t="str">
        <f>výsledky!F502</f>
        <v>Frýdek-Místek</v>
      </c>
      <c r="G22" s="530" t="str">
        <f>výsledky!G502</f>
        <v>13:58,0</v>
      </c>
      <c r="H22" s="531" t="str">
        <f>výsledky!H502</f>
        <v>Kateřina</v>
      </c>
      <c r="I22" s="532" t="str">
        <f>výsledky!I502</f>
        <v>Siebeltová</v>
      </c>
      <c r="J22" s="533" t="str">
        <f>výsledky!J502</f>
        <v>Frýdek-Místek</v>
      </c>
      <c r="K22" s="289" t="str">
        <f>výsledky!K502</f>
        <v>14:40,0</v>
      </c>
      <c r="L22" s="531" t="str">
        <f>výsledky!L502</f>
        <v>Natálie</v>
      </c>
      <c r="M22" s="532" t="str">
        <f>výsledky!M502</f>
        <v>Závorková</v>
      </c>
      <c r="N22" s="533" t="str">
        <f>výsledky!N502</f>
        <v>Frýdek-Místek</v>
      </c>
      <c r="O22" s="289" t="str">
        <f>výsledky!O502</f>
        <v>15:00,0</v>
      </c>
      <c r="P22" s="570"/>
      <c r="Q22" s="535"/>
    </row>
    <row r="23" spans="1:17" ht="14.25" customHeight="1" thickBot="1">
      <c r="A23" s="476"/>
      <c r="B23" s="1186"/>
      <c r="C23" s="177">
        <v>2015</v>
      </c>
      <c r="D23" s="485"/>
      <c r="E23" s="490"/>
      <c r="F23" s="487"/>
      <c r="G23" s="488"/>
      <c r="H23" s="173"/>
      <c r="I23" s="174"/>
      <c r="J23" s="150"/>
      <c r="K23" s="292"/>
      <c r="L23" s="173"/>
      <c r="M23" s="174"/>
      <c r="N23" s="150"/>
      <c r="O23" s="292"/>
      <c r="P23" s="508"/>
      <c r="Q23" s="142"/>
    </row>
    <row r="24" spans="1:17" ht="12.75" thickBot="1"/>
    <row r="25" spans="1:17" ht="15" customHeight="1">
      <c r="A25" s="471"/>
      <c r="B25" s="1154" t="s">
        <v>781</v>
      </c>
      <c r="C25" s="1155"/>
      <c r="D25" s="1132" t="s">
        <v>1445</v>
      </c>
      <c r="E25" s="1133"/>
      <c r="F25" s="1133"/>
      <c r="G25" s="1133"/>
      <c r="H25" s="1133"/>
      <c r="I25" s="1133"/>
      <c r="J25" s="1133"/>
      <c r="K25" s="1133"/>
      <c r="L25" s="1133"/>
      <c r="M25" s="1133"/>
      <c r="N25" s="1133"/>
      <c r="O25" s="1160"/>
      <c r="P25" s="1158" t="s">
        <v>1444</v>
      </c>
      <c r="Q25" s="1159"/>
    </row>
    <row r="26" spans="1:17" ht="15" customHeight="1" thickBot="1">
      <c r="A26" s="474"/>
      <c r="B26" s="1156"/>
      <c r="C26" s="1157"/>
      <c r="D26" s="1135" t="s">
        <v>1446</v>
      </c>
      <c r="E26" s="1136"/>
      <c r="F26" s="1136"/>
      <c r="G26" s="1136"/>
      <c r="H26" s="1137" t="s">
        <v>1447</v>
      </c>
      <c r="I26" s="1137"/>
      <c r="J26" s="1137"/>
      <c r="K26" s="1137"/>
      <c r="L26" s="1138" t="s">
        <v>1448</v>
      </c>
      <c r="M26" s="1138"/>
      <c r="N26" s="1138"/>
      <c r="O26" s="1161"/>
      <c r="P26" s="179" t="s">
        <v>1443</v>
      </c>
      <c r="Q26" s="178" t="s">
        <v>1451</v>
      </c>
    </row>
    <row r="27" spans="1:17" ht="14.25" customHeight="1">
      <c r="A27" s="474"/>
      <c r="B27" s="1151" t="s">
        <v>719</v>
      </c>
      <c r="C27" s="175">
        <v>1995</v>
      </c>
      <c r="D27" s="182" t="str">
        <f>výsledky!D15</f>
        <v>Martin</v>
      </c>
      <c r="E27" s="181" t="str">
        <f>výsledky!E15</f>
        <v>Walek</v>
      </c>
      <c r="F27" s="132" t="str">
        <f>výsledky!F15</f>
        <v>Třinec</v>
      </c>
      <c r="G27" s="287">
        <f>výsledky!G15</f>
        <v>9.9953703703703697E-3</v>
      </c>
      <c r="H27" s="182">
        <f>výsledky!H15</f>
        <v>0</v>
      </c>
      <c r="I27" s="181">
        <f>výsledky!I15</f>
        <v>0</v>
      </c>
      <c r="J27" s="132">
        <f>výsledky!J15</f>
        <v>0</v>
      </c>
      <c r="K27" s="287">
        <f>výsledky!K15</f>
        <v>0</v>
      </c>
      <c r="L27" s="182">
        <f>výsledky!L15</f>
        <v>0</v>
      </c>
      <c r="M27" s="181">
        <f>výsledky!M15</f>
        <v>0</v>
      </c>
      <c r="N27" s="132">
        <f>výsledky!N15</f>
        <v>0</v>
      </c>
      <c r="O27" s="287">
        <f>výsledky!O15</f>
        <v>0</v>
      </c>
      <c r="P27" s="307"/>
      <c r="Q27" s="135"/>
    </row>
    <row r="28" spans="1:17" ht="14.25" customHeight="1">
      <c r="A28" s="474"/>
      <c r="B28" s="1152"/>
      <c r="C28" s="176">
        <v>1996</v>
      </c>
      <c r="D28" s="199" t="str">
        <f>výsledky!D35</f>
        <v>Miroslaw</v>
      </c>
      <c r="E28" s="255" t="str">
        <f>výsledky!E35</f>
        <v>Kawulok</v>
      </c>
      <c r="F28" s="203" t="str">
        <f>výsledky!F35</f>
        <v>Istebna</v>
      </c>
      <c r="G28" s="310">
        <f>výsledky!G35</f>
        <v>8.1481481481481474E-3</v>
      </c>
      <c r="H28" s="166" t="str">
        <f>výsledky!H35</f>
        <v>Ryszard</v>
      </c>
      <c r="I28" s="163" t="str">
        <f>výsledky!I35</f>
        <v>Lacek</v>
      </c>
      <c r="J28" s="164" t="str">
        <f>výsledky!J35</f>
        <v>Istebna</v>
      </c>
      <c r="K28" s="309">
        <f>výsledky!K35</f>
        <v>8.3217592592592596E-3</v>
      </c>
      <c r="L28" s="166" t="str">
        <f>výsledky!L35</f>
        <v>Marek</v>
      </c>
      <c r="M28" s="163" t="str">
        <f>výsledky!M35</f>
        <v>Kaczmarczyk</v>
      </c>
      <c r="N28" s="164" t="str">
        <f>výsledky!N35</f>
        <v>Istebna</v>
      </c>
      <c r="O28" s="309">
        <f>výsledky!O35</f>
        <v>8.518518518518519E-3</v>
      </c>
      <c r="P28" s="308"/>
      <c r="Q28" s="168"/>
    </row>
    <row r="29" spans="1:17" ht="14.25" customHeight="1">
      <c r="A29" s="474"/>
      <c r="B29" s="1152"/>
      <c r="C29" s="176">
        <v>1997</v>
      </c>
      <c r="D29" s="166" t="str">
        <f>výsledky!D55</f>
        <v>Lukáš</v>
      </c>
      <c r="E29" s="172" t="str">
        <f>výsledky!E55</f>
        <v>Krpec</v>
      </c>
      <c r="F29" s="171" t="str">
        <f>výsledky!F55</f>
        <v>Kozlovice</v>
      </c>
      <c r="G29" s="309">
        <f>výsledky!G55</f>
        <v>9.6643518518518511E-3</v>
      </c>
      <c r="H29" s="166" t="str">
        <f>výsledky!H55</f>
        <v>Martin</v>
      </c>
      <c r="I29" s="172" t="str">
        <f>výsledky!I55</f>
        <v>Rábl</v>
      </c>
      <c r="J29" s="171" t="str">
        <f>výsledky!J55</f>
        <v>Ostrava</v>
      </c>
      <c r="K29" s="309">
        <f>výsledky!K55</f>
        <v>9.7361111111111103E-3</v>
      </c>
      <c r="L29" s="166" t="str">
        <f>výsledky!L55</f>
        <v>Jiří</v>
      </c>
      <c r="M29" s="172" t="str">
        <f>výsledky!M55</f>
        <v>Chasák</v>
      </c>
      <c r="N29" s="171" t="str">
        <f>výsledky!N55</f>
        <v>Ostrava</v>
      </c>
      <c r="O29" s="309">
        <f>výsledky!O55</f>
        <v>9.8101851851851857E-3</v>
      </c>
      <c r="P29" s="308"/>
      <c r="Q29" s="168"/>
    </row>
    <row r="30" spans="1:17" ht="14.25" customHeight="1">
      <c r="A30" s="474"/>
      <c r="B30" s="1152"/>
      <c r="C30" s="176">
        <v>1998</v>
      </c>
      <c r="D30" s="166" t="str">
        <f>výsledky!D75</f>
        <v>Aleš</v>
      </c>
      <c r="E30" s="172" t="str">
        <f>výsledky!E75</f>
        <v>Turek</v>
      </c>
      <c r="F30" s="171" t="str">
        <f>výsledky!F75</f>
        <v>Mosty u Jabl.</v>
      </c>
      <c r="G30" s="309">
        <f>výsledky!G75</f>
        <v>8.6643518518518519E-3</v>
      </c>
      <c r="H30" s="166" t="str">
        <f>výsledky!H75</f>
        <v>Pavel</v>
      </c>
      <c r="I30" s="172" t="str">
        <f>výsledky!I75</f>
        <v>Marek</v>
      </c>
      <c r="J30" s="171" t="str">
        <f>výsledky!J75</f>
        <v>Frýdek-Místek</v>
      </c>
      <c r="K30" s="309">
        <f>výsledky!K75</f>
        <v>8.6932870370370358E-3</v>
      </c>
      <c r="L30" s="166" t="str">
        <f>výsledky!L75</f>
        <v>Zbigniew</v>
      </c>
      <c r="M30" s="172" t="str">
        <f>výsledky!M75</f>
        <v>Jałowiczor</v>
      </c>
      <c r="N30" s="171" t="str">
        <f>výsledky!N75</f>
        <v>Istebna</v>
      </c>
      <c r="O30" s="309">
        <f>výsledky!O75</f>
        <v>8.8645833333333337E-3</v>
      </c>
      <c r="P30" s="308"/>
      <c r="Q30" s="168"/>
    </row>
    <row r="31" spans="1:17" ht="14.25" customHeight="1">
      <c r="A31" s="474"/>
      <c r="B31" s="1152"/>
      <c r="C31" s="176">
        <v>1999</v>
      </c>
      <c r="D31" s="166" t="str">
        <f>výsledky!D95</f>
        <v>Arkadiusz</v>
      </c>
      <c r="E31" s="172" t="str">
        <f>výsledky!E95</f>
        <v>Malyjurek</v>
      </c>
      <c r="F31" s="171" t="str">
        <f>výsledky!F95</f>
        <v>Istebna</v>
      </c>
      <c r="G31" s="309">
        <f>výsledky!G95</f>
        <v>9.1435185185185178E-3</v>
      </c>
      <c r="H31" s="166" t="str">
        <f>výsledky!H95</f>
        <v>Daniel</v>
      </c>
      <c r="I31" s="172" t="str">
        <f>výsledky!I95</f>
        <v>Kaleta</v>
      </c>
      <c r="J31" s="171" t="str">
        <f>výsledky!J95</f>
        <v>Hrádek</v>
      </c>
      <c r="K31" s="309">
        <f>výsledky!K95</f>
        <v>9.2708333333333341E-3</v>
      </c>
      <c r="L31" s="166" t="str">
        <f>výsledky!L95</f>
        <v>Radoslav</v>
      </c>
      <c r="M31" s="172" t="str">
        <f>výsledky!M95</f>
        <v>Piš</v>
      </c>
      <c r="N31" s="171" t="str">
        <f>výsledky!N95</f>
        <v>Frýdek-Místek</v>
      </c>
      <c r="O31" s="309">
        <f>výsledky!O95</f>
        <v>9.571759259259259E-3</v>
      </c>
      <c r="P31" s="308"/>
      <c r="Q31" s="168"/>
    </row>
    <row r="32" spans="1:17" ht="14.25" customHeight="1">
      <c r="A32" s="474"/>
      <c r="B32" s="1152"/>
      <c r="C32" s="176">
        <v>2000</v>
      </c>
      <c r="D32" s="166" t="str">
        <f>výsledky!D117</f>
        <v>Daniel</v>
      </c>
      <c r="E32" s="172" t="str">
        <f>výsledky!E117</f>
        <v>Kaleta</v>
      </c>
      <c r="F32" s="171" t="str">
        <f>výsledky!F117</f>
        <v>Hrádek</v>
      </c>
      <c r="G32" s="309">
        <f>výsledky!G117</f>
        <v>9.0995370370370362E-3</v>
      </c>
      <c r="H32" s="166" t="str">
        <f>výsledky!H117</f>
        <v>Jan</v>
      </c>
      <c r="I32" s="172" t="str">
        <f>výsledky!I117</f>
        <v>Jursa</v>
      </c>
      <c r="J32" s="171" t="str">
        <f>výsledky!J117</f>
        <v>Hrádek</v>
      </c>
      <c r="K32" s="309">
        <f>výsledky!K117</f>
        <v>1.0524305555555556E-2</v>
      </c>
      <c r="L32" s="166" t="str">
        <f>výsledky!L117</f>
        <v>Jakub</v>
      </c>
      <c r="M32" s="172" t="str">
        <f>výsledky!M117</f>
        <v>Adámek</v>
      </c>
      <c r="N32" s="171" t="str">
        <f>výsledky!N117</f>
        <v>Český Těšín</v>
      </c>
      <c r="O32" s="309">
        <f>výsledky!O117</f>
        <v>1.3868055555555555E-2</v>
      </c>
      <c r="P32" s="308"/>
      <c r="Q32" s="168"/>
    </row>
    <row r="33" spans="1:17" ht="14.25" customHeight="1">
      <c r="A33" s="474"/>
      <c r="B33" s="1152"/>
      <c r="C33" s="176">
        <v>2001</v>
      </c>
      <c r="D33" s="437" t="str">
        <f>výsledky!D139</f>
        <v xml:space="preserve">Petr                </v>
      </c>
      <c r="E33" s="443" t="str">
        <f>výsledky!E139</f>
        <v xml:space="preserve">Mikulenka           </v>
      </c>
      <c r="F33" s="444" t="str">
        <f>výsledky!F139</f>
        <v>Frýdek-Místek</v>
      </c>
      <c r="G33" s="445">
        <f>výsledky!G139</f>
        <v>1122.4000000000001</v>
      </c>
      <c r="H33" s="166" t="str">
        <f>výsledky!H139</f>
        <v xml:space="preserve">Daniel              </v>
      </c>
      <c r="I33" s="172" t="str">
        <f>výsledky!I139</f>
        <v xml:space="preserve">Kaleta              </v>
      </c>
      <c r="J33" s="171" t="str">
        <f>výsledky!J139</f>
        <v>Hrádek</v>
      </c>
      <c r="K33" s="318">
        <f>výsledky!K139</f>
        <v>1309.7</v>
      </c>
      <c r="L33" s="166">
        <f>výsledky!L139</f>
        <v>0</v>
      </c>
      <c r="M33" s="172">
        <f>výsledky!M139</f>
        <v>0</v>
      </c>
      <c r="N33" s="171">
        <f>výsledky!N139</f>
        <v>0</v>
      </c>
      <c r="O33" s="309">
        <f>výsledky!O139</f>
        <v>0</v>
      </c>
      <c r="P33" s="401"/>
      <c r="Q33" s="400"/>
    </row>
    <row r="34" spans="1:17" ht="14.25" customHeight="1">
      <c r="A34" s="474"/>
      <c r="B34" s="1152"/>
      <c r="C34" s="176">
        <v>2002</v>
      </c>
      <c r="D34" s="199" t="str">
        <f>výsledky!D161</f>
        <v>Tomáš</v>
      </c>
      <c r="E34" s="172" t="str">
        <f>výsledky!E161</f>
        <v>Sklenář</v>
      </c>
      <c r="F34" s="171" t="str">
        <f>výsledky!F161</f>
        <v>Třinec</v>
      </c>
      <c r="G34" s="304" t="str">
        <f>výsledky!G161</f>
        <v>11:48,1</v>
      </c>
      <c r="H34" s="166" t="str">
        <f>výsledky!H161</f>
        <v>Jakub</v>
      </c>
      <c r="I34" s="172" t="str">
        <f>výsledky!I161</f>
        <v>Kowolowski</v>
      </c>
      <c r="J34" s="171" t="str">
        <f>výsledky!J161</f>
        <v>Návsí</v>
      </c>
      <c r="K34" s="304" t="str">
        <f>výsledky!K161</f>
        <v>12:53,4</v>
      </c>
      <c r="L34" s="166" t="str">
        <f>výsledky!L161</f>
        <v>Petr</v>
      </c>
      <c r="M34" s="172" t="str">
        <f>výsledky!M161</f>
        <v>Martinák</v>
      </c>
      <c r="N34" s="171" t="str">
        <f>výsledky!N161</f>
        <v>Frýdek-Místek</v>
      </c>
      <c r="O34" s="304" t="str">
        <f>výsledky!O161</f>
        <v>13:30,3</v>
      </c>
      <c r="P34" s="308"/>
      <c r="Q34" s="168"/>
    </row>
    <row r="35" spans="1:17" ht="14.25" customHeight="1">
      <c r="A35" s="474"/>
      <c r="B35" s="1152"/>
      <c r="C35" s="176">
        <v>2003</v>
      </c>
      <c r="D35" s="199" t="str">
        <f>výsledky!D205</f>
        <v>Miroslav</v>
      </c>
      <c r="E35" s="172" t="str">
        <f>výsledky!E205</f>
        <v>Dudek</v>
      </c>
      <c r="F35" s="171" t="str">
        <f>výsledky!F205</f>
        <v>Zákopčie</v>
      </c>
      <c r="G35" s="304" t="str">
        <f>výsledky!G205</f>
        <v>13:22,0</v>
      </c>
      <c r="H35" s="166">
        <f>výsledky!H205</f>
        <v>0</v>
      </c>
      <c r="I35" s="172">
        <f>výsledky!I205</f>
        <v>0</v>
      </c>
      <c r="J35" s="171">
        <f>výsledky!J205</f>
        <v>0</v>
      </c>
      <c r="K35" s="304">
        <f>výsledky!K205</f>
        <v>0</v>
      </c>
      <c r="L35" s="166">
        <f>výsledky!L205</f>
        <v>0</v>
      </c>
      <c r="M35" s="172">
        <f>výsledky!M205</f>
        <v>0</v>
      </c>
      <c r="N35" s="171">
        <f>výsledky!N205</f>
        <v>0</v>
      </c>
      <c r="O35" s="304">
        <f>výsledky!O205</f>
        <v>0</v>
      </c>
      <c r="P35" s="308"/>
      <c r="Q35" s="168"/>
    </row>
    <row r="36" spans="1:17" ht="14.25" customHeight="1">
      <c r="A36" s="474"/>
      <c r="B36" s="1152"/>
      <c r="C36" s="176">
        <v>2004</v>
      </c>
      <c r="D36" s="199" t="str">
        <f>výsledky!D227</f>
        <v>Miroslav</v>
      </c>
      <c r="E36" s="172" t="str">
        <f>výsledky!E227</f>
        <v>Lepíček</v>
      </c>
      <c r="F36" s="171" t="str">
        <f>výsledky!F227</f>
        <v>Frýdek-Místek</v>
      </c>
      <c r="G36" s="304" t="str">
        <f>výsledky!G227</f>
        <v>11:45,0</v>
      </c>
      <c r="H36" s="166" t="str">
        <f>výsledky!H227</f>
        <v>Jan</v>
      </c>
      <c r="I36" s="172" t="str">
        <f>výsledky!I227</f>
        <v>Šrubař</v>
      </c>
      <c r="J36" s="171" t="str">
        <f>výsledky!J227</f>
        <v>Frýdek-Místek</v>
      </c>
      <c r="K36" s="304" t="str">
        <f>výsledky!K227</f>
        <v>12:46,0</v>
      </c>
      <c r="L36" s="166" t="str">
        <f>výsledky!L227</f>
        <v>Ondřej</v>
      </c>
      <c r="M36" s="172" t="str">
        <f>výsledky!M227</f>
        <v>Podešva</v>
      </c>
      <c r="N36" s="171" t="str">
        <f>výsledky!N227</f>
        <v>Třinec</v>
      </c>
      <c r="O36" s="304" t="str">
        <f>výsledky!O227</f>
        <v>13:49,0</v>
      </c>
      <c r="P36" s="308"/>
      <c r="Q36" s="168"/>
    </row>
    <row r="37" spans="1:17" ht="14.25" customHeight="1">
      <c r="A37" s="474"/>
      <c r="B37" s="1152"/>
      <c r="C37" s="176">
        <v>2005</v>
      </c>
      <c r="D37" s="199" t="str">
        <f>výsledky!D253</f>
        <v>Miroslav</v>
      </c>
      <c r="E37" s="172" t="str">
        <f>výsledky!E253</f>
        <v>Lepíček</v>
      </c>
      <c r="F37" s="171" t="str">
        <f>výsledky!F253</f>
        <v>Frýdek-Místek</v>
      </c>
      <c r="G37" s="304" t="str">
        <f>výsledky!G253</f>
        <v>11:54,6</v>
      </c>
      <c r="H37" s="166" t="str">
        <f>výsledky!H253</f>
        <v>Jan</v>
      </c>
      <c r="I37" s="172" t="str">
        <f>výsledky!I253</f>
        <v>Šrubař</v>
      </c>
      <c r="J37" s="171" t="str">
        <f>výsledky!J253</f>
        <v>Frýdek-Místek</v>
      </c>
      <c r="K37" s="304" t="str">
        <f>výsledky!K253</f>
        <v>12:19,9</v>
      </c>
      <c r="L37" s="166" t="str">
        <f>výsledky!L253</f>
        <v>Petr</v>
      </c>
      <c r="M37" s="172" t="str">
        <f>výsledky!M253</f>
        <v>Vronský</v>
      </c>
      <c r="N37" s="171" t="str">
        <f>výsledky!N253</f>
        <v>Frýdek-Místek</v>
      </c>
      <c r="O37" s="304" t="str">
        <f>výsledky!O253</f>
        <v>13:28,0</v>
      </c>
      <c r="P37" s="308"/>
      <c r="Q37" s="168"/>
    </row>
    <row r="38" spans="1:17" ht="14.25" customHeight="1">
      <c r="A38" s="474"/>
      <c r="B38" s="1152"/>
      <c r="C38" s="176">
        <v>2006</v>
      </c>
      <c r="D38" s="166" t="str">
        <f>výsledky!D279</f>
        <v>Jakub</v>
      </c>
      <c r="E38" s="172" t="str">
        <f>výsledky!E279</f>
        <v>Ambros</v>
      </c>
      <c r="F38" s="171" t="str">
        <f>výsledky!F279</f>
        <v>Kopřivnice</v>
      </c>
      <c r="G38" s="304" t="str">
        <f>výsledky!G279</f>
        <v>12:07,0</v>
      </c>
      <c r="H38" s="166" t="str">
        <f>výsledky!H279</f>
        <v>Petr</v>
      </c>
      <c r="I38" s="172" t="str">
        <f>výsledky!I279</f>
        <v>Říha</v>
      </c>
      <c r="J38" s="171" t="str">
        <f>výsledky!J279</f>
        <v>Frýdek-Místek</v>
      </c>
      <c r="K38" s="304" t="str">
        <f>výsledky!K279</f>
        <v>12:20,0</v>
      </c>
      <c r="L38" s="166" t="str">
        <f>výsledky!L279</f>
        <v>Jan</v>
      </c>
      <c r="M38" s="172" t="str">
        <f>výsledky!M279</f>
        <v>Petrus</v>
      </c>
      <c r="N38" s="171" t="str">
        <f>výsledky!N279</f>
        <v>Kolín</v>
      </c>
      <c r="O38" s="304" t="str">
        <f>výsledky!O279</f>
        <v>14:35,0</v>
      </c>
      <c r="P38" s="308"/>
      <c r="Q38" s="168"/>
    </row>
    <row r="39" spans="1:17" ht="14.25" customHeight="1">
      <c r="A39" s="474"/>
      <c r="B39" s="1152"/>
      <c r="C39" s="176">
        <v>2007</v>
      </c>
      <c r="D39" s="199" t="str">
        <f>výsledky!D305</f>
        <v>Michal</v>
      </c>
      <c r="E39" s="172" t="str">
        <f>výsledky!E305</f>
        <v>Madeja</v>
      </c>
      <c r="F39" s="171" t="str">
        <f>výsledky!F305</f>
        <v>Třinec</v>
      </c>
      <c r="G39" s="304" t="str">
        <f>výsledky!G305</f>
        <v>11:49,0</v>
      </c>
      <c r="H39" s="166" t="str">
        <f>výsledky!H305</f>
        <v>Václav</v>
      </c>
      <c r="I39" s="172" t="str">
        <f>výsledky!I305</f>
        <v>Káňa</v>
      </c>
      <c r="J39" s="171" t="str">
        <f>výsledky!J305</f>
        <v>Frýdek-Místek</v>
      </c>
      <c r="K39" s="304" t="str">
        <f>výsledky!K305</f>
        <v>14:17,7</v>
      </c>
      <c r="L39" s="166">
        <f>výsledky!L305</f>
        <v>0</v>
      </c>
      <c r="M39" s="172">
        <f>výsledky!M305</f>
        <v>0</v>
      </c>
      <c r="N39" s="171">
        <f>výsledky!N305</f>
        <v>0</v>
      </c>
      <c r="O39" s="304">
        <f>výsledky!O305</f>
        <v>0</v>
      </c>
      <c r="P39" s="308"/>
      <c r="Q39" s="168"/>
    </row>
    <row r="40" spans="1:17" ht="14.25" customHeight="1" thickBot="1">
      <c r="A40" s="476"/>
      <c r="B40" s="1152"/>
      <c r="C40" s="176">
        <v>2008</v>
      </c>
      <c r="D40" s="199" t="str">
        <f>výsledky!D333</f>
        <v>Roman</v>
      </c>
      <c r="E40" s="172" t="str">
        <f>výsledky!E333</f>
        <v>Říha</v>
      </c>
      <c r="F40" s="171" t="str">
        <f>výsledky!F333</f>
        <v>Frýdek-Místek</v>
      </c>
      <c r="G40" s="304" t="str">
        <f>výsledky!G333</f>
        <v>12:13,0</v>
      </c>
      <c r="H40" s="166" t="str">
        <f>výsledky!H333</f>
        <v>Václav</v>
      </c>
      <c r="I40" s="172" t="str">
        <f>výsledky!I333</f>
        <v>Kaňa</v>
      </c>
      <c r="J40" s="171" t="str">
        <f>výsledky!J333</f>
        <v>Frýdek-Místek</v>
      </c>
      <c r="K40" s="304" t="str">
        <f>výsledky!K333</f>
        <v>13:27,0</v>
      </c>
      <c r="L40" s="166" t="str">
        <f>výsledky!L333</f>
        <v>Jan</v>
      </c>
      <c r="M40" s="172" t="str">
        <f>výsledky!M333</f>
        <v>Bajer</v>
      </c>
      <c r="N40" s="171" t="str">
        <f>výsledky!N333</f>
        <v>Frýdek-Místek</v>
      </c>
      <c r="O40" s="304" t="str">
        <f>výsledky!O333</f>
        <v>14:11,0</v>
      </c>
      <c r="P40" s="167"/>
      <c r="Q40" s="168"/>
    </row>
    <row r="41" spans="1:17" ht="14.25" customHeight="1">
      <c r="A41" s="106"/>
      <c r="B41" s="1152"/>
      <c r="C41" s="176">
        <v>2009</v>
      </c>
      <c r="D41" s="199" t="str">
        <f>výsledky!D361</f>
        <v>Jan</v>
      </c>
      <c r="E41" s="172" t="str">
        <f>výsledky!E361</f>
        <v>Zemaník</v>
      </c>
      <c r="F41" s="171" t="str">
        <f>výsledky!F361</f>
        <v>Frýdek-Místek</v>
      </c>
      <c r="G41" s="304" t="str">
        <f>výsledky!G361</f>
        <v>12:03,0</v>
      </c>
      <c r="H41" s="166" t="str">
        <f>výsledky!H361</f>
        <v>Marek</v>
      </c>
      <c r="I41" s="172" t="str">
        <f>výsledky!I361</f>
        <v>Szmek</v>
      </c>
      <c r="J41" s="171" t="str">
        <f>výsledky!J361</f>
        <v>Bystřice</v>
      </c>
      <c r="K41" s="304" t="str">
        <f>výsledky!K361</f>
        <v>12:04,0</v>
      </c>
      <c r="L41" s="166" t="str">
        <f>výsledky!L361</f>
        <v>Roman</v>
      </c>
      <c r="M41" s="172" t="str">
        <f>výsledky!M361</f>
        <v>Říha</v>
      </c>
      <c r="N41" s="171" t="str">
        <f>výsledky!N361</f>
        <v>Frýdek-Místek</v>
      </c>
      <c r="O41" s="304" t="str">
        <f>výsledky!O361</f>
        <v>12:40,0</v>
      </c>
      <c r="P41" s="308"/>
      <c r="Q41" s="168"/>
    </row>
    <row r="42" spans="1:17" ht="14.25" customHeight="1">
      <c r="A42" s="106"/>
      <c r="B42" s="1152"/>
      <c r="C42" s="176">
        <v>2010</v>
      </c>
      <c r="D42" s="461" t="str">
        <f>výsledky!D389</f>
        <v>Petr</v>
      </c>
      <c r="E42" s="462" t="str">
        <f>výsledky!E389</f>
        <v>Kaminski</v>
      </c>
      <c r="F42" s="463" t="str">
        <f>výsledky!F389</f>
        <v>Havířov</v>
      </c>
      <c r="G42" s="464" t="str">
        <f>výsledky!G389</f>
        <v>11:20,0</v>
      </c>
      <c r="H42" s="166" t="str">
        <f>výsledky!H389</f>
        <v>Petr</v>
      </c>
      <c r="I42" s="172" t="str">
        <f>výsledky!I389</f>
        <v>Lukeš</v>
      </c>
      <c r="J42" s="171" t="str">
        <f>výsledky!J389</f>
        <v>Frýdek-Místek</v>
      </c>
      <c r="K42" s="304" t="str">
        <f>výsledky!K389</f>
        <v>12:05,0</v>
      </c>
      <c r="L42" s="166" t="str">
        <f>výsledky!L389</f>
        <v>Daniel</v>
      </c>
      <c r="M42" s="172" t="str">
        <f>výsledky!M389</f>
        <v>Bezecný</v>
      </c>
      <c r="N42" s="171" t="str">
        <f>výsledky!N389</f>
        <v>Frýdek-Místek</v>
      </c>
      <c r="O42" s="304" t="str">
        <f>výsledky!O389</f>
        <v>15:18,0</v>
      </c>
      <c r="P42" s="308">
        <v>7.8703703703703713E-3</v>
      </c>
      <c r="Q42" s="168">
        <v>2010</v>
      </c>
    </row>
    <row r="43" spans="1:17" ht="14.25" customHeight="1">
      <c r="A43" s="106"/>
      <c r="B43" s="1152"/>
      <c r="C43" s="547">
        <v>2011</v>
      </c>
      <c r="D43" s="557" t="str">
        <f>výsledky!D417</f>
        <v>Tomáš</v>
      </c>
      <c r="E43" s="549" t="str">
        <f>výsledky!E417</f>
        <v>Filipec</v>
      </c>
      <c r="F43" s="543" t="str">
        <f>výsledky!F417</f>
        <v>Frýdek-Místek</v>
      </c>
      <c r="G43" s="544" t="str">
        <f>výsledky!G417</f>
        <v>12:15,0</v>
      </c>
      <c r="H43" s="548">
        <f>výsledky!H417</f>
        <v>0</v>
      </c>
      <c r="I43" s="549">
        <f>výsledky!I417</f>
        <v>0</v>
      </c>
      <c r="J43" s="543">
        <f>výsledky!J417</f>
        <v>0</v>
      </c>
      <c r="K43" s="544">
        <f>výsledky!K417</f>
        <v>0</v>
      </c>
      <c r="L43" s="548">
        <f>výsledky!L417</f>
        <v>0</v>
      </c>
      <c r="M43" s="549">
        <f>výsledky!M417</f>
        <v>0</v>
      </c>
      <c r="N43" s="543">
        <f>výsledky!N417</f>
        <v>0</v>
      </c>
      <c r="O43" s="544">
        <f>výsledky!O417</f>
        <v>0</v>
      </c>
      <c r="P43" s="550"/>
      <c r="Q43" s="212"/>
    </row>
    <row r="44" spans="1:17" ht="14.25" customHeight="1">
      <c r="A44" s="106"/>
      <c r="B44" s="1152"/>
      <c r="C44" s="397">
        <v>2012</v>
      </c>
      <c r="D44" s="555">
        <f>výsledky!D445</f>
        <v>0</v>
      </c>
      <c r="E44" s="545">
        <f>výsledky!E445</f>
        <v>0</v>
      </c>
      <c r="F44" s="533">
        <f>výsledky!F445</f>
        <v>0</v>
      </c>
      <c r="G44" s="289">
        <f>výsledky!G445</f>
        <v>0</v>
      </c>
      <c r="H44" s="158">
        <f>výsledky!H445</f>
        <v>0</v>
      </c>
      <c r="I44" s="545">
        <f>výsledky!I445</f>
        <v>0</v>
      </c>
      <c r="J44" s="533">
        <f>výsledky!J445</f>
        <v>0</v>
      </c>
      <c r="K44" s="289">
        <f>výsledky!K445</f>
        <v>0</v>
      </c>
      <c r="L44" s="158">
        <f>výsledky!L445</f>
        <v>0</v>
      </c>
      <c r="M44" s="545">
        <f>výsledky!M445</f>
        <v>0</v>
      </c>
      <c r="N44" s="533">
        <f>výsledky!N445</f>
        <v>0</v>
      </c>
      <c r="O44" s="289">
        <f>výsledky!O445</f>
        <v>0</v>
      </c>
      <c r="P44" s="546"/>
      <c r="Q44" s="535"/>
    </row>
    <row r="45" spans="1:17" ht="14.25" customHeight="1">
      <c r="A45" s="106"/>
      <c r="B45" s="1152"/>
      <c r="C45" s="397">
        <v>2013</v>
      </c>
      <c r="D45" s="555" t="str">
        <f>výsledky!D473</f>
        <v>Przemyslaw</v>
      </c>
      <c r="E45" s="545" t="str">
        <f>výsledky!E473</f>
        <v>Strzadala</v>
      </c>
      <c r="F45" s="533" t="str">
        <f>výsledky!F473</f>
        <v>Skoczów</v>
      </c>
      <c r="G45" s="289" t="str">
        <f>výsledky!G473</f>
        <v>12:25,0</v>
      </c>
      <c r="H45" s="158">
        <f>výsledky!H473</f>
        <v>0</v>
      </c>
      <c r="I45" s="545">
        <f>výsledky!I473</f>
        <v>0</v>
      </c>
      <c r="J45" s="533">
        <f>výsledky!J473</f>
        <v>0</v>
      </c>
      <c r="K45" s="289">
        <f>výsledky!K473</f>
        <v>0</v>
      </c>
      <c r="L45" s="158">
        <f>výsledky!L473</f>
        <v>0</v>
      </c>
      <c r="M45" s="545">
        <f>výsledky!M473</f>
        <v>0</v>
      </c>
      <c r="N45" s="533">
        <f>výsledky!N473</f>
        <v>0</v>
      </c>
      <c r="O45" s="289">
        <f>výsledky!O473</f>
        <v>0</v>
      </c>
      <c r="P45" s="546"/>
      <c r="Q45" s="535"/>
    </row>
    <row r="46" spans="1:17" ht="14.25" customHeight="1">
      <c r="A46" s="106"/>
      <c r="B46" s="1152"/>
      <c r="C46" s="397">
        <v>2014</v>
      </c>
      <c r="D46" s="555" t="str">
        <f>výsledky!D503</f>
        <v>Adam</v>
      </c>
      <c r="E46" s="545" t="str">
        <f>výsledky!E503</f>
        <v>Gaura</v>
      </c>
      <c r="F46" s="533" t="str">
        <f>výsledky!F503</f>
        <v>Třinec</v>
      </c>
      <c r="G46" s="289" t="str">
        <f>výsledky!G503</f>
        <v>27:31,0</v>
      </c>
      <c r="H46" s="158" t="str">
        <f>výsledky!H503</f>
        <v>Daniel</v>
      </c>
      <c r="I46" s="545" t="str">
        <f>výsledky!I503</f>
        <v>Raška</v>
      </c>
      <c r="J46" s="533" t="str">
        <f>výsledky!J503</f>
        <v>Frýdek-Místek</v>
      </c>
      <c r="K46" s="289" t="str">
        <f>výsledky!K503</f>
        <v>29:23,0</v>
      </c>
      <c r="L46" s="158" t="str">
        <f>výsledky!L503</f>
        <v>Matěj</v>
      </c>
      <c r="M46" s="545" t="str">
        <f>výsledky!M503</f>
        <v>Urbaczka</v>
      </c>
      <c r="N46" s="533" t="str">
        <f>výsledky!N503</f>
        <v>Třinec</v>
      </c>
      <c r="O46" s="289" t="str">
        <f>výsledky!O503</f>
        <v>31:57,0</v>
      </c>
      <c r="P46" s="546"/>
      <c r="Q46" s="535"/>
    </row>
    <row r="47" spans="1:17" ht="14.25" customHeight="1" thickBot="1">
      <c r="A47" s="106"/>
      <c r="B47" s="1153"/>
      <c r="C47" s="177">
        <v>2015</v>
      </c>
      <c r="D47" s="484"/>
      <c r="E47" s="162"/>
      <c r="F47" s="150"/>
      <c r="G47" s="292"/>
      <c r="H47" s="161"/>
      <c r="I47" s="162"/>
      <c r="J47" s="150"/>
      <c r="K47" s="292"/>
      <c r="L47" s="161"/>
      <c r="M47" s="162"/>
      <c r="N47" s="150"/>
      <c r="O47" s="292"/>
      <c r="P47" s="481"/>
      <c r="Q47" s="142"/>
    </row>
  </sheetData>
  <mergeCells count="14">
    <mergeCell ref="B25:C26"/>
    <mergeCell ref="B3:B23"/>
    <mergeCell ref="B27:B47"/>
    <mergeCell ref="P25:Q25"/>
    <mergeCell ref="D25:O25"/>
    <mergeCell ref="D26:G26"/>
    <mergeCell ref="H26:K26"/>
    <mergeCell ref="L26:O26"/>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Zeros="0" topLeftCell="B25" workbookViewId="0">
      <selection activeCell="J45" sqref="J4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71"/>
      <c r="B1" s="1154" t="s">
        <v>782</v>
      </c>
      <c r="C1" s="1155"/>
      <c r="D1" s="1132" t="s">
        <v>1445</v>
      </c>
      <c r="E1" s="1133"/>
      <c r="F1" s="1133"/>
      <c r="G1" s="1133"/>
      <c r="H1" s="1133"/>
      <c r="I1" s="1133"/>
      <c r="J1" s="1133"/>
      <c r="K1" s="1133"/>
      <c r="L1" s="1133"/>
      <c r="M1" s="1133"/>
      <c r="N1" s="1133"/>
      <c r="O1" s="1160"/>
      <c r="P1" s="1158" t="s">
        <v>1444</v>
      </c>
      <c r="Q1" s="1159"/>
    </row>
    <row r="2" spans="1:17" ht="15" thickBot="1">
      <c r="A2" s="474"/>
      <c r="B2" s="1170"/>
      <c r="C2" s="1171"/>
      <c r="D2" s="1172" t="s">
        <v>1446</v>
      </c>
      <c r="E2" s="1173"/>
      <c r="F2" s="1173"/>
      <c r="G2" s="1173"/>
      <c r="H2" s="1174" t="s">
        <v>1447</v>
      </c>
      <c r="I2" s="1174"/>
      <c r="J2" s="1174"/>
      <c r="K2" s="1174"/>
      <c r="L2" s="1175" t="s">
        <v>1448</v>
      </c>
      <c r="M2" s="1175"/>
      <c r="N2" s="1175"/>
      <c r="O2" s="1176"/>
      <c r="P2" s="551" t="s">
        <v>1443</v>
      </c>
      <c r="Q2" s="552" t="s">
        <v>1451</v>
      </c>
    </row>
    <row r="3" spans="1:17" ht="14.25" customHeight="1">
      <c r="A3" s="471"/>
      <c r="B3" s="1184" t="s">
        <v>720</v>
      </c>
      <c r="C3" s="175">
        <v>1995</v>
      </c>
      <c r="D3" s="155" t="str">
        <f>výsledky!D16</f>
        <v>Pavlína</v>
      </c>
      <c r="E3" s="154" t="str">
        <f>výsledky!E16</f>
        <v>Kantorová</v>
      </c>
      <c r="F3" s="132" t="str">
        <f>výsledky!F16</f>
        <v>Jilemnice</v>
      </c>
      <c r="G3" s="287">
        <f>výsledky!G16</f>
        <v>9.9942129629629634E-3</v>
      </c>
      <c r="H3" s="155" t="str">
        <f>výsledky!H16</f>
        <v>Daniela</v>
      </c>
      <c r="I3" s="154" t="str">
        <f>výsledky!I16</f>
        <v>Španihelová</v>
      </c>
      <c r="J3" s="132" t="str">
        <f>výsledky!J16</f>
        <v>Třinec</v>
      </c>
      <c r="K3" s="287">
        <f>výsledky!K16</f>
        <v>1.1548611111111112E-2</v>
      </c>
      <c r="L3" s="155" t="str">
        <f>výsledky!L16</f>
        <v>Marcela</v>
      </c>
      <c r="M3" s="154" t="str">
        <f>výsledky!M16</f>
        <v>Hawliczková</v>
      </c>
      <c r="N3" s="132" t="str">
        <f>výsledky!N16</f>
        <v>Hrádek</v>
      </c>
      <c r="O3" s="287">
        <f>výsledky!O16</f>
        <v>1.2049768518518517E-2</v>
      </c>
      <c r="P3" s="134"/>
      <c r="Q3" s="135"/>
    </row>
    <row r="4" spans="1:17" ht="14.25" customHeight="1">
      <c r="A4" s="474"/>
      <c r="B4" s="1185"/>
      <c r="C4" s="176">
        <v>1996</v>
      </c>
      <c r="D4" s="169" t="str">
        <f>výsledky!D36</f>
        <v>Pavlína</v>
      </c>
      <c r="E4" s="180" t="str">
        <f>výsledky!E36</f>
        <v>Kantorová</v>
      </c>
      <c r="F4" s="164" t="str">
        <f>výsledky!F36</f>
        <v>Ostrava</v>
      </c>
      <c r="G4" s="309">
        <f>výsledky!G36</f>
        <v>1.0138888888888888E-2</v>
      </c>
      <c r="H4" s="169" t="str">
        <f>výsledky!H36</f>
        <v>Monika</v>
      </c>
      <c r="I4" s="180" t="str">
        <f>výsledky!I36</f>
        <v>Janoščová</v>
      </c>
      <c r="J4" s="164" t="str">
        <f>výsledky!J36</f>
        <v>Frýdlant</v>
      </c>
      <c r="K4" s="309">
        <f>výsledky!K36</f>
        <v>1.1030092592592591E-2</v>
      </c>
      <c r="L4" s="169">
        <f>výsledky!L36</f>
        <v>0</v>
      </c>
      <c r="M4" s="180">
        <f>výsledky!M36</f>
        <v>0</v>
      </c>
      <c r="N4" s="164">
        <f>výsledky!N36</f>
        <v>0</v>
      </c>
      <c r="O4" s="309">
        <f>výsledky!O36</f>
        <v>0</v>
      </c>
      <c r="P4" s="167"/>
      <c r="Q4" s="168"/>
    </row>
    <row r="5" spans="1:17" ht="14.25" customHeight="1">
      <c r="A5" s="474"/>
      <c r="B5" s="1185"/>
      <c r="C5" s="176">
        <v>1997</v>
      </c>
      <c r="D5" s="169" t="str">
        <f>výsledky!D56</f>
        <v>Vladislava</v>
      </c>
      <c r="E5" s="170" t="str">
        <f>výsledky!E56</f>
        <v>Jalůvková</v>
      </c>
      <c r="F5" s="171" t="str">
        <f>výsledky!F56</f>
        <v>Ostrava</v>
      </c>
      <c r="G5" s="309">
        <f>výsledky!G56</f>
        <v>1.2815972222222222E-2</v>
      </c>
      <c r="H5" s="169">
        <f>výsledky!H56</f>
        <v>0</v>
      </c>
      <c r="I5" s="170">
        <f>výsledky!I56</f>
        <v>0</v>
      </c>
      <c r="J5" s="171">
        <f>výsledky!J56</f>
        <v>0</v>
      </c>
      <c r="K5" s="309">
        <f>výsledky!K56</f>
        <v>0</v>
      </c>
      <c r="L5" s="169">
        <f>výsledky!L56</f>
        <v>0</v>
      </c>
      <c r="M5" s="170">
        <f>výsledky!M56</f>
        <v>0</v>
      </c>
      <c r="N5" s="171">
        <f>výsledky!N56</f>
        <v>0</v>
      </c>
      <c r="O5" s="309">
        <f>výsledky!O56</f>
        <v>0</v>
      </c>
      <c r="P5" s="167"/>
      <c r="Q5" s="168"/>
    </row>
    <row r="6" spans="1:17" ht="14.25" customHeight="1">
      <c r="A6" s="474"/>
      <c r="B6" s="1185"/>
      <c r="C6" s="176">
        <v>1998</v>
      </c>
      <c r="D6" s="465" t="str">
        <f>výsledky!D76</f>
        <v>Hana</v>
      </c>
      <c r="E6" s="466" t="str">
        <f>výsledky!E76</f>
        <v>Haroková</v>
      </c>
      <c r="F6" s="463" t="str">
        <f>výsledky!F76</f>
        <v>Šenov</v>
      </c>
      <c r="G6" s="468">
        <f>výsledky!G76</f>
        <v>8.9953703703703706E-3</v>
      </c>
      <c r="H6" s="169" t="str">
        <f>výsledky!H76</f>
        <v>Michaela</v>
      </c>
      <c r="I6" s="170" t="str">
        <f>výsledky!I76</f>
        <v>Przyczková</v>
      </c>
      <c r="J6" s="171" t="str">
        <f>výsledky!J76</f>
        <v>Hrádek</v>
      </c>
      <c r="K6" s="309">
        <f>výsledky!K76</f>
        <v>1.0215277777777778E-2</v>
      </c>
      <c r="L6" s="169" t="str">
        <f>výsledky!L76</f>
        <v>Pavlína</v>
      </c>
      <c r="M6" s="170" t="str">
        <f>výsledky!M76</f>
        <v>Kantorová</v>
      </c>
      <c r="N6" s="171" t="str">
        <f>výsledky!N76</f>
        <v>Ostrava</v>
      </c>
      <c r="O6" s="309">
        <f>výsledky!O76</f>
        <v>1.0369212962962964E-2</v>
      </c>
      <c r="P6" s="308">
        <f>G6</f>
        <v>8.9953703703703706E-3</v>
      </c>
      <c r="Q6" s="168">
        <v>1998</v>
      </c>
    </row>
    <row r="7" spans="1:17" ht="14.25" customHeight="1">
      <c r="A7" s="474"/>
      <c r="B7" s="1185"/>
      <c r="C7" s="176">
        <v>1999</v>
      </c>
      <c r="D7" s="169" t="str">
        <f>výsledky!D96</f>
        <v>Michaela</v>
      </c>
      <c r="E7" s="170" t="str">
        <f>výsledky!E96</f>
        <v>Legerská</v>
      </c>
      <c r="F7" s="171" t="str">
        <f>výsledky!F96</f>
        <v>Raškovice</v>
      </c>
      <c r="G7" s="309">
        <f>výsledky!G96</f>
        <v>9.0624999999999994E-3</v>
      </c>
      <c r="H7" s="169" t="str">
        <f>výsledky!H96</f>
        <v>Pavlína</v>
      </c>
      <c r="I7" s="170" t="str">
        <f>výsledky!I96</f>
        <v>Kantorová</v>
      </c>
      <c r="J7" s="171" t="str">
        <f>výsledky!J96</f>
        <v>Ostrava</v>
      </c>
      <c r="K7" s="309">
        <f>výsledky!K96</f>
        <v>1.042824074074074E-2</v>
      </c>
      <c r="L7" s="169">
        <f>výsledky!L96</f>
        <v>0</v>
      </c>
      <c r="M7" s="170">
        <f>výsledky!M96</f>
        <v>0</v>
      </c>
      <c r="N7" s="171">
        <f>výsledky!N96</f>
        <v>0</v>
      </c>
      <c r="O7" s="309">
        <f>výsledky!O96</f>
        <v>0</v>
      </c>
      <c r="P7" s="167"/>
      <c r="Q7" s="168"/>
    </row>
    <row r="8" spans="1:17" ht="14.25" customHeight="1">
      <c r="A8" s="474"/>
      <c r="B8" s="1185"/>
      <c r="C8" s="176">
        <v>2000</v>
      </c>
      <c r="D8" s="169" t="str">
        <f>výsledky!D118</f>
        <v>Hana</v>
      </c>
      <c r="E8" s="170" t="str">
        <f>výsledky!E118</f>
        <v>Haroková</v>
      </c>
      <c r="F8" s="171" t="str">
        <f>výsledky!F118</f>
        <v>Brno</v>
      </c>
      <c r="G8" s="309">
        <f>výsledky!G118</f>
        <v>9.0046296296296298E-3</v>
      </c>
      <c r="H8" s="169" t="str">
        <f>výsledky!H118</f>
        <v>Michaela</v>
      </c>
      <c r="I8" s="170" t="str">
        <f>výsledky!I118</f>
        <v>Legierská</v>
      </c>
      <c r="J8" s="171" t="str">
        <f>výsledky!J118</f>
        <v>Ostrava</v>
      </c>
      <c r="K8" s="309">
        <f>výsledky!K118</f>
        <v>9.105324074074073E-3</v>
      </c>
      <c r="L8" s="169" t="str">
        <f>výsledky!L118</f>
        <v>Klára</v>
      </c>
      <c r="M8" s="170" t="str">
        <f>výsledky!M118</f>
        <v>Maštalířová</v>
      </c>
      <c r="N8" s="171" t="str">
        <f>výsledky!N118</f>
        <v>Frýdek-Místek</v>
      </c>
      <c r="O8" s="309">
        <f>výsledky!O118</f>
        <v>1.1841435185185184E-2</v>
      </c>
      <c r="P8" s="167"/>
      <c r="Q8" s="168"/>
    </row>
    <row r="9" spans="1:17" ht="14.25" customHeight="1">
      <c r="A9" s="474"/>
      <c r="B9" s="1185"/>
      <c r="C9" s="176">
        <v>2001</v>
      </c>
      <c r="D9" s="169" t="str">
        <f>výsledky!D140</f>
        <v xml:space="preserve">Michaela            </v>
      </c>
      <c r="E9" s="170" t="str">
        <f>výsledky!E140</f>
        <v xml:space="preserve">Przyczková    </v>
      </c>
      <c r="F9" s="171" t="str">
        <f>výsledky!F140</f>
        <v>Hrádek</v>
      </c>
      <c r="G9" s="318">
        <f>výsledky!G140</f>
        <v>1334</v>
      </c>
      <c r="H9" s="169" t="str">
        <f>výsledky!H140</f>
        <v xml:space="preserve">Anna                </v>
      </c>
      <c r="I9" s="170" t="str">
        <f>výsledky!I140</f>
        <v xml:space="preserve">Otáhalová           </v>
      </c>
      <c r="J9" s="171" t="str">
        <f>výsledky!J140</f>
        <v>Ostrava</v>
      </c>
      <c r="K9" s="318">
        <f>výsledky!K140</f>
        <v>1354.9</v>
      </c>
      <c r="L9" s="169" t="str">
        <f>výsledky!L140</f>
        <v xml:space="preserve">Hana                </v>
      </c>
      <c r="M9" s="170" t="str">
        <f>výsledky!M140</f>
        <v xml:space="preserve">Haroková            </v>
      </c>
      <c r="N9" s="171" t="str">
        <f>výsledky!N140</f>
        <v>Brno</v>
      </c>
      <c r="O9" s="318">
        <f>výsledky!O140</f>
        <v>1408.2</v>
      </c>
      <c r="P9" s="167"/>
      <c r="Q9" s="168"/>
    </row>
    <row r="10" spans="1:17" ht="14.25" customHeight="1">
      <c r="A10" s="474"/>
      <c r="B10" s="1185"/>
      <c r="C10" s="176">
        <v>2002</v>
      </c>
      <c r="D10" s="169" t="str">
        <f>výsledky!D162</f>
        <v>Hana</v>
      </c>
      <c r="E10" s="170" t="str">
        <f>výsledky!E162</f>
        <v>Haroková</v>
      </c>
      <c r="F10" s="171" t="str">
        <f>výsledky!F162</f>
        <v>Brno</v>
      </c>
      <c r="G10" s="304" t="str">
        <f>výsledky!G162</f>
        <v>13:08,8</v>
      </c>
      <c r="H10" s="169" t="str">
        <f>výsledky!H162</f>
        <v>Blažena</v>
      </c>
      <c r="I10" s="170" t="str">
        <f>výsledky!I162</f>
        <v>Stránská</v>
      </c>
      <c r="J10" s="171" t="str">
        <f>výsledky!J162</f>
        <v>Frýdek-Místek</v>
      </c>
      <c r="K10" s="304" t="str">
        <f>výsledky!K162</f>
        <v>13:35,1</v>
      </c>
      <c r="L10" s="169" t="str">
        <f>výsledky!L162</f>
        <v>Michaela</v>
      </c>
      <c r="M10" s="170" t="str">
        <f>výsledky!M162</f>
        <v>Przyczková</v>
      </c>
      <c r="N10" s="171" t="str">
        <f>výsledky!N162</f>
        <v>Hrádek</v>
      </c>
      <c r="O10" s="304" t="str">
        <f>výsledky!O162</f>
        <v>14:02,7</v>
      </c>
      <c r="P10" s="167"/>
      <c r="Q10" s="168"/>
    </row>
    <row r="11" spans="1:17" ht="14.25" customHeight="1">
      <c r="A11" s="474"/>
      <c r="B11" s="1185"/>
      <c r="C11" s="176">
        <v>2003</v>
      </c>
      <c r="D11" s="169" t="str">
        <f>výsledky!D206</f>
        <v>Michaela</v>
      </c>
      <c r="E11" s="170" t="str">
        <f>výsledky!E206</f>
        <v>Przyczková</v>
      </c>
      <c r="F11" s="171" t="str">
        <f>výsledky!F206</f>
        <v>Hrádek</v>
      </c>
      <c r="G11" s="304" t="str">
        <f>výsledky!G206</f>
        <v>13:48,3</v>
      </c>
      <c r="H11" s="169" t="str">
        <f>výsledky!H206</f>
        <v>Zuzana</v>
      </c>
      <c r="I11" s="170" t="str">
        <f>výsledky!I206</f>
        <v>Pavelková</v>
      </c>
      <c r="J11" s="171" t="str">
        <f>výsledky!J206</f>
        <v>Frýdek-Místek</v>
      </c>
      <c r="K11" s="304" t="str">
        <f>výsledky!K206</f>
        <v>15:58,2</v>
      </c>
      <c r="L11" s="169" t="str">
        <f>výsledky!L206</f>
        <v>Klára</v>
      </c>
      <c r="M11" s="170" t="str">
        <f>výsledky!M206</f>
        <v>Maštalířová</v>
      </c>
      <c r="N11" s="171" t="str">
        <f>výsledky!N206</f>
        <v>Frýdek-Místek</v>
      </c>
      <c r="O11" s="304" t="str">
        <f>výsledky!O206</f>
        <v>17:52,2</v>
      </c>
      <c r="P11" s="167"/>
      <c r="Q11" s="168"/>
    </row>
    <row r="12" spans="1:17" ht="14.25" customHeight="1">
      <c r="A12" s="474"/>
      <c r="B12" s="1185"/>
      <c r="C12" s="176">
        <v>2004</v>
      </c>
      <c r="D12" s="169" t="str">
        <f>výsledky!D228</f>
        <v>Hana</v>
      </c>
      <c r="E12" s="170" t="str">
        <f>výsledky!E228</f>
        <v>Haroková</v>
      </c>
      <c r="F12" s="171" t="str">
        <f>výsledky!F228</f>
        <v>Brno</v>
      </c>
      <c r="G12" s="304" t="str">
        <f>výsledky!G228</f>
        <v>13:26,0</v>
      </c>
      <c r="H12" s="169" t="str">
        <f>výsledky!H228</f>
        <v>Zuzana</v>
      </c>
      <c r="I12" s="170" t="str">
        <f>výsledky!I228</f>
        <v>Pavelková</v>
      </c>
      <c r="J12" s="171" t="str">
        <f>výsledky!J228</f>
        <v>Frýdek-Místek</v>
      </c>
      <c r="K12" s="304" t="str">
        <f>výsledky!K228</f>
        <v>16:16,0</v>
      </c>
      <c r="L12" s="169">
        <f>výsledky!L228</f>
        <v>0</v>
      </c>
      <c r="M12" s="170">
        <f>výsledky!M228</f>
        <v>0</v>
      </c>
      <c r="N12" s="171">
        <f>výsledky!N228</f>
        <v>0</v>
      </c>
      <c r="O12" s="304">
        <f>výsledky!O228</f>
        <v>0</v>
      </c>
      <c r="P12" s="167"/>
      <c r="Q12" s="168"/>
    </row>
    <row r="13" spans="1:17" ht="14.25" customHeight="1">
      <c r="A13" s="474"/>
      <c r="B13" s="1185"/>
      <c r="C13" s="176">
        <v>2005</v>
      </c>
      <c r="D13" s="169" t="str">
        <f>výsledky!D254</f>
        <v>Monika</v>
      </c>
      <c r="E13" s="170" t="str">
        <f>výsledky!E254</f>
        <v>Janošcová</v>
      </c>
      <c r="F13" s="171" t="str">
        <f>výsledky!F254</f>
        <v>Frýdek-Místek</v>
      </c>
      <c r="G13" s="304" t="str">
        <f>výsledky!G254</f>
        <v>15:17,6</v>
      </c>
      <c r="H13" s="169" t="str">
        <f>výsledky!H254</f>
        <v>Bedřiška</v>
      </c>
      <c r="I13" s="170" t="str">
        <f>výsledky!I254</f>
        <v>Kamarytová</v>
      </c>
      <c r="J13" s="171" t="str">
        <f>výsledky!J254</f>
        <v>Karviná</v>
      </c>
      <c r="K13" s="304" t="str">
        <f>výsledky!K254</f>
        <v>17:34,9</v>
      </c>
      <c r="L13" s="169">
        <f>výsledky!L254</f>
        <v>0</v>
      </c>
      <c r="M13" s="170">
        <f>výsledky!M254</f>
        <v>0</v>
      </c>
      <c r="N13" s="171">
        <f>výsledky!N254</f>
        <v>0</v>
      </c>
      <c r="O13" s="304">
        <f>výsledky!O254</f>
        <v>0</v>
      </c>
      <c r="P13" s="167"/>
      <c r="Q13" s="168"/>
    </row>
    <row r="14" spans="1:17" ht="14.25" customHeight="1">
      <c r="A14" s="474"/>
      <c r="B14" s="1185"/>
      <c r="C14" s="176">
        <v>2006</v>
      </c>
      <c r="D14" s="169" t="str">
        <f>výsledky!D280</f>
        <v>Hana</v>
      </c>
      <c r="E14" s="170" t="str">
        <f>výsledky!E280</f>
        <v>Haroková</v>
      </c>
      <c r="F14" s="171" t="str">
        <f>výsledky!F280</f>
        <v>Brno</v>
      </c>
      <c r="G14" s="304" t="str">
        <f>výsledky!G280</f>
        <v>14:05,0</v>
      </c>
      <c r="H14" s="169" t="str">
        <f>výsledky!H280</f>
        <v>Tereza</v>
      </c>
      <c r="I14" s="170" t="str">
        <f>výsledky!I280</f>
        <v>Droppová</v>
      </c>
      <c r="J14" s="171" t="str">
        <f>výsledky!J280</f>
        <v>Frýdek-Místek</v>
      </c>
      <c r="K14" s="304" t="str">
        <f>výsledky!K280</f>
        <v>16:08,0</v>
      </c>
      <c r="L14" s="169">
        <f>výsledky!L280</f>
        <v>0</v>
      </c>
      <c r="M14" s="170">
        <f>výsledky!M280</f>
        <v>0</v>
      </c>
      <c r="N14" s="171">
        <f>výsledky!N280</f>
        <v>0</v>
      </c>
      <c r="O14" s="309">
        <f>výsledky!O280</f>
        <v>0</v>
      </c>
      <c r="P14" s="167"/>
      <c r="Q14" s="168"/>
    </row>
    <row r="15" spans="1:17" ht="14.25" customHeight="1">
      <c r="A15" s="474"/>
      <c r="B15" s="1185"/>
      <c r="C15" s="176">
        <v>2007</v>
      </c>
      <c r="D15" s="169" t="str">
        <f>výsledky!D306</f>
        <v>Hana</v>
      </c>
      <c r="E15" s="170" t="str">
        <f>výsledky!E306</f>
        <v>Haroková</v>
      </c>
      <c r="F15" s="171" t="str">
        <f>výsledky!F306</f>
        <v>Brno</v>
      </c>
      <c r="G15" s="304" t="str">
        <f>výsledky!G306</f>
        <v>13:08,0</v>
      </c>
      <c r="H15" s="169" t="str">
        <f>výsledky!H306</f>
        <v>Renata</v>
      </c>
      <c r="I15" s="170" t="str">
        <f>výsledky!I306</f>
        <v>Szpyrcová</v>
      </c>
      <c r="J15" s="171" t="str">
        <f>výsledky!J306</f>
        <v>Jablunkov</v>
      </c>
      <c r="K15" s="304" t="str">
        <f>výsledky!K306</f>
        <v>14:54,0</v>
      </c>
      <c r="L15" s="169" t="str">
        <f>výsledky!L306</f>
        <v>Natalia</v>
      </c>
      <c r="M15" s="170" t="str">
        <f>výsledky!M306</f>
        <v>Pszczolka</v>
      </c>
      <c r="N15" s="171" t="str">
        <f>výsledky!N306</f>
        <v>Bažanowice</v>
      </c>
      <c r="O15" s="304" t="str">
        <f>výsledky!O306</f>
        <v>14:56,0</v>
      </c>
      <c r="P15" s="167"/>
      <c r="Q15" s="168"/>
    </row>
    <row r="16" spans="1:17" ht="14.25" customHeight="1" thickBot="1">
      <c r="A16" s="476"/>
      <c r="B16" s="1185"/>
      <c r="C16" s="176">
        <v>2008</v>
      </c>
      <c r="D16" s="169" t="str">
        <f>výsledky!D334</f>
        <v>Hana</v>
      </c>
      <c r="E16" s="170" t="str">
        <f>výsledky!E334</f>
        <v>Haroková</v>
      </c>
      <c r="F16" s="171" t="str">
        <f>výsledky!F334</f>
        <v>Havířov</v>
      </c>
      <c r="G16" s="304" t="str">
        <f>výsledky!G334</f>
        <v>13:43,0</v>
      </c>
      <c r="H16" s="169" t="str">
        <f>výsledky!H334</f>
        <v>Natalia</v>
      </c>
      <c r="I16" s="170" t="str">
        <f>výsledky!I334</f>
        <v>Pszczolka</v>
      </c>
      <c r="J16" s="171" t="str">
        <f>výsledky!J334</f>
        <v>Bažanowice</v>
      </c>
      <c r="K16" s="304" t="str">
        <f>výsledky!K334</f>
        <v>14:24,0</v>
      </c>
      <c r="L16" s="169" t="str">
        <f>výsledky!L334</f>
        <v>Renata</v>
      </c>
      <c r="M16" s="170" t="str">
        <f>výsledky!M334</f>
        <v>Szpyrcová</v>
      </c>
      <c r="N16" s="171" t="str">
        <f>výsledky!N334</f>
        <v>Jablunkov</v>
      </c>
      <c r="O16" s="304" t="str">
        <f>výsledky!O334</f>
        <v>15:29,0</v>
      </c>
      <c r="P16" s="167"/>
      <c r="Q16" s="168"/>
    </row>
    <row r="17" spans="1:17" ht="14.25" customHeight="1">
      <c r="A17" s="474"/>
      <c r="B17" s="1185"/>
      <c r="C17" s="176">
        <v>2009</v>
      </c>
      <c r="D17" s="169" t="str">
        <f>výsledky!D362</f>
        <v>Lucie</v>
      </c>
      <c r="E17" s="170" t="str">
        <f>výsledky!E362</f>
        <v>Szotkowská</v>
      </c>
      <c r="F17" s="171" t="str">
        <f>výsledky!F362</f>
        <v>Jablunkov</v>
      </c>
      <c r="G17" s="304" t="str">
        <f>výsledky!G362</f>
        <v>15:05,0</v>
      </c>
      <c r="H17" s="169" t="str">
        <f>výsledky!H362</f>
        <v>Tereza</v>
      </c>
      <c r="I17" s="170" t="str">
        <f>výsledky!I362</f>
        <v>Dropová</v>
      </c>
      <c r="J17" s="171" t="str">
        <f>výsledky!J362</f>
        <v>Frýdek-Místek</v>
      </c>
      <c r="K17" s="304" t="str">
        <f>výsledky!K362</f>
        <v>17:13,0</v>
      </c>
      <c r="L17" s="169" t="str">
        <f>výsledky!L362</f>
        <v>Jana</v>
      </c>
      <c r="M17" s="170" t="str">
        <f>výsledky!M362</f>
        <v>Byrtusová</v>
      </c>
      <c r="N17" s="171" t="str">
        <f>výsledky!N362</f>
        <v>Bukovec</v>
      </c>
      <c r="O17" s="304" t="str">
        <f>výsledky!O362</f>
        <v>20:35,0</v>
      </c>
      <c r="P17" s="167"/>
      <c r="Q17" s="168"/>
    </row>
    <row r="18" spans="1:17" ht="14.25" customHeight="1">
      <c r="A18" s="474"/>
      <c r="B18" s="1185"/>
      <c r="C18" s="176">
        <v>2010</v>
      </c>
      <c r="D18" s="169" t="str">
        <f>výsledky!D390</f>
        <v>Andrea</v>
      </c>
      <c r="E18" s="170" t="str">
        <f>výsledky!E390</f>
        <v>Krstevová</v>
      </c>
      <c r="F18" s="171" t="str">
        <f>výsledky!F390</f>
        <v>Kopřivnice</v>
      </c>
      <c r="G18" s="304" t="str">
        <f>výsledky!G390</f>
        <v>13:36,0</v>
      </c>
      <c r="H18" s="169" t="str">
        <f>výsledky!H390</f>
        <v>Lucie</v>
      </c>
      <c r="I18" s="170" t="str">
        <f>výsledky!I390</f>
        <v>Szotkowská</v>
      </c>
      <c r="J18" s="171" t="str">
        <f>výsledky!J390</f>
        <v>Jablunkov</v>
      </c>
      <c r="K18" s="304" t="str">
        <f>výsledky!K390</f>
        <v>14:25,0</v>
      </c>
      <c r="L18" s="169" t="str">
        <f>výsledky!L390</f>
        <v>Hana</v>
      </c>
      <c r="M18" s="170" t="str">
        <f>výsledky!M390</f>
        <v>Haroková</v>
      </c>
      <c r="N18" s="171" t="str">
        <f>výsledky!N390</f>
        <v>Havířov</v>
      </c>
      <c r="O18" s="304" t="str">
        <f>výsledky!O390</f>
        <v>15:01,0</v>
      </c>
      <c r="P18" s="167"/>
      <c r="Q18" s="168"/>
    </row>
    <row r="19" spans="1:17" ht="14.25" customHeight="1">
      <c r="A19" s="474"/>
      <c r="B19" s="1185"/>
      <c r="C19" s="547">
        <v>2011</v>
      </c>
      <c r="D19" s="541" t="str">
        <f>výsledky!D418</f>
        <v>Lucie</v>
      </c>
      <c r="E19" s="542" t="str">
        <f>výsledky!E418</f>
        <v>Szotkowská</v>
      </c>
      <c r="F19" s="543" t="str">
        <f>výsledky!F418</f>
        <v>Jablunkov</v>
      </c>
      <c r="G19" s="544" t="str">
        <f>výsledky!G418</f>
        <v>14:39,0</v>
      </c>
      <c r="H19" s="541" t="str">
        <f>výsledky!H418</f>
        <v>Ivana</v>
      </c>
      <c r="I19" s="542" t="str">
        <f>výsledky!I418</f>
        <v>Lubojacká</v>
      </c>
      <c r="J19" s="543" t="str">
        <f>výsledky!J418</f>
        <v>Jablunkov</v>
      </c>
      <c r="K19" s="544" t="str">
        <f>výsledky!K418</f>
        <v>15:31,0</v>
      </c>
      <c r="L19" s="541" t="str">
        <f>výsledky!L418</f>
        <v>Iva</v>
      </c>
      <c r="M19" s="542" t="str">
        <f>výsledky!M418</f>
        <v>Štefková</v>
      </c>
      <c r="N19" s="543" t="str">
        <f>výsledky!N418</f>
        <v>Jablunkov</v>
      </c>
      <c r="O19" s="544" t="str">
        <f>výsledky!O418</f>
        <v>17:09,0</v>
      </c>
      <c r="P19" s="558"/>
      <c r="Q19" s="212"/>
    </row>
    <row r="20" spans="1:17" ht="14.25" customHeight="1">
      <c r="A20" s="474"/>
      <c r="B20" s="1185"/>
      <c r="C20" s="397">
        <v>2012</v>
      </c>
      <c r="D20" s="531" t="str">
        <f>výsledky!D446</f>
        <v>Kamila</v>
      </c>
      <c r="E20" s="532" t="str">
        <f>výsledky!E446</f>
        <v>Kubitová</v>
      </c>
      <c r="F20" s="533" t="str">
        <f>výsledky!F446</f>
        <v>Karviná</v>
      </c>
      <c r="G20" s="289" t="str">
        <f>výsledky!G446</f>
        <v>18:41,0</v>
      </c>
      <c r="H20" s="531" t="str">
        <f>výsledky!H446</f>
        <v>Eva</v>
      </c>
      <c r="I20" s="532" t="str">
        <f>výsledky!I446</f>
        <v>Kučírková</v>
      </c>
      <c r="J20" s="533" t="str">
        <f>výsledky!J446</f>
        <v>Třinec</v>
      </c>
      <c r="K20" s="289" t="str">
        <f>výsledky!K446</f>
        <v>19:20,0</v>
      </c>
      <c r="L20" s="531">
        <f>výsledky!L446</f>
        <v>0</v>
      </c>
      <c r="M20" s="532">
        <f>výsledky!M446</f>
        <v>0</v>
      </c>
      <c r="N20" s="533">
        <f>výsledky!N446</f>
        <v>0</v>
      </c>
      <c r="O20" s="289">
        <f>výsledky!O446</f>
        <v>0</v>
      </c>
      <c r="P20" s="556"/>
      <c r="Q20" s="535"/>
    </row>
    <row r="21" spans="1:17" ht="14.25" customHeight="1">
      <c r="A21" s="474"/>
      <c r="B21" s="1185"/>
      <c r="C21" s="397">
        <v>2013</v>
      </c>
      <c r="D21" s="531" t="str">
        <f>výsledky!D474</f>
        <v>Veronika</v>
      </c>
      <c r="E21" s="532" t="str">
        <f>výsledky!E474</f>
        <v>Siebeltová</v>
      </c>
      <c r="F21" s="533" t="str">
        <f>výsledky!F474</f>
        <v>Frýdek-Místek</v>
      </c>
      <c r="G21" s="289" t="str">
        <f>výsledky!G474</f>
        <v>14:19,0</v>
      </c>
      <c r="H21" s="531" t="str">
        <f>výsledky!H474</f>
        <v>Helena</v>
      </c>
      <c r="I21" s="532" t="str">
        <f>výsledky!I474</f>
        <v>Benčová</v>
      </c>
      <c r="J21" s="533" t="str">
        <f>výsledky!J474</f>
        <v>Frýdek-Místek</v>
      </c>
      <c r="K21" s="289" t="str">
        <f>výsledky!K474</f>
        <v>14:49,0</v>
      </c>
      <c r="L21" s="531" t="str">
        <f>výsledky!L474</f>
        <v>Kateřina</v>
      </c>
      <c r="M21" s="532" t="str">
        <f>výsledky!M474</f>
        <v>Siebeltová</v>
      </c>
      <c r="N21" s="533" t="str">
        <f>výsledky!N474</f>
        <v>Frýdek-Místek</v>
      </c>
      <c r="O21" s="289" t="str">
        <f>výsledky!O474</f>
        <v>14:54,0</v>
      </c>
      <c r="P21" s="556"/>
      <c r="Q21" s="535"/>
    </row>
    <row r="22" spans="1:17" ht="14.25" customHeight="1">
      <c r="A22" s="474"/>
      <c r="B22" s="1185"/>
      <c r="C22" s="397">
        <v>2014</v>
      </c>
      <c r="D22" s="531" t="str">
        <f>výsledky!D504</f>
        <v>Petra</v>
      </c>
      <c r="E22" s="532" t="str">
        <f>výsledky!E504</f>
        <v>Pavlásková</v>
      </c>
      <c r="F22" s="533" t="str">
        <f>výsledky!F504</f>
        <v>Frýdek-Místek</v>
      </c>
      <c r="G22" s="289" t="str">
        <f>výsledky!G504</f>
        <v>14:01,0</v>
      </c>
      <c r="H22" s="531" t="str">
        <f>výsledky!H504</f>
        <v>Ivana</v>
      </c>
      <c r="I22" s="532" t="str">
        <f>výsledky!I504</f>
        <v>Lubojacká</v>
      </c>
      <c r="J22" s="533" t="str">
        <f>výsledky!J504</f>
        <v>Jablunkov</v>
      </c>
      <c r="K22" s="289" t="str">
        <f>výsledky!K504</f>
        <v>14:20,0</v>
      </c>
      <c r="L22" s="531" t="str">
        <f>výsledky!L504</f>
        <v>Iveta</v>
      </c>
      <c r="M22" s="532" t="str">
        <f>výsledky!M504</f>
        <v>Rašková</v>
      </c>
      <c r="N22" s="533" t="str">
        <f>výsledky!N504</f>
        <v>Frýdek-Místek</v>
      </c>
      <c r="O22" s="289" t="str">
        <f>výsledky!O504</f>
        <v>15:03,0</v>
      </c>
      <c r="P22" s="556"/>
      <c r="Q22" s="535"/>
    </row>
    <row r="23" spans="1:17" ht="14.25" customHeight="1" thickBot="1">
      <c r="A23" s="476"/>
      <c r="B23" s="1186"/>
      <c r="C23" s="177">
        <v>2015</v>
      </c>
      <c r="D23" s="173"/>
      <c r="E23" s="174"/>
      <c r="F23" s="150"/>
      <c r="G23" s="292"/>
      <c r="H23" s="173"/>
      <c r="I23" s="174"/>
      <c r="J23" s="150"/>
      <c r="K23" s="292"/>
      <c r="L23" s="173"/>
      <c r="M23" s="174"/>
      <c r="N23" s="150"/>
      <c r="O23" s="292"/>
      <c r="P23" s="141"/>
      <c r="Q23" s="142"/>
    </row>
    <row r="24" spans="1:17" ht="12.75" thickBot="1"/>
    <row r="25" spans="1:17" ht="15" customHeight="1">
      <c r="A25" s="471"/>
      <c r="B25" s="1154" t="s">
        <v>782</v>
      </c>
      <c r="C25" s="1155"/>
      <c r="D25" s="1132" t="s">
        <v>1445</v>
      </c>
      <c r="E25" s="1133"/>
      <c r="F25" s="1133"/>
      <c r="G25" s="1133"/>
      <c r="H25" s="1133"/>
      <c r="I25" s="1133"/>
      <c r="J25" s="1133"/>
      <c r="K25" s="1133"/>
      <c r="L25" s="1133"/>
      <c r="M25" s="1133"/>
      <c r="N25" s="1133"/>
      <c r="O25" s="1160"/>
      <c r="P25" s="1158" t="s">
        <v>1444</v>
      </c>
      <c r="Q25" s="1159"/>
    </row>
    <row r="26" spans="1:17" ht="15" customHeight="1" thickBot="1">
      <c r="A26" s="474"/>
      <c r="B26" s="1156"/>
      <c r="C26" s="1157"/>
      <c r="D26" s="1135" t="s">
        <v>1446</v>
      </c>
      <c r="E26" s="1136"/>
      <c r="F26" s="1136"/>
      <c r="G26" s="1136"/>
      <c r="H26" s="1137" t="s">
        <v>1447</v>
      </c>
      <c r="I26" s="1137"/>
      <c r="J26" s="1137"/>
      <c r="K26" s="1137"/>
      <c r="L26" s="1138" t="s">
        <v>1448</v>
      </c>
      <c r="M26" s="1138"/>
      <c r="N26" s="1138"/>
      <c r="O26" s="1161"/>
      <c r="P26" s="179" t="s">
        <v>1443</v>
      </c>
      <c r="Q26" s="178" t="s">
        <v>1451</v>
      </c>
    </row>
    <row r="27" spans="1:17" ht="14.25" customHeight="1">
      <c r="A27" s="474"/>
      <c r="B27" s="1151" t="s">
        <v>721</v>
      </c>
      <c r="C27" s="175">
        <v>1995</v>
      </c>
      <c r="D27" s="182" t="str">
        <f>výsledky!D17</f>
        <v xml:space="preserve">Jiří </v>
      </c>
      <c r="E27" s="181" t="str">
        <f>výsledky!E17</f>
        <v>Ernst</v>
      </c>
      <c r="F27" s="132" t="str">
        <f>výsledky!F17</f>
        <v>Třinec</v>
      </c>
      <c r="G27" s="287">
        <f>výsledky!G17</f>
        <v>1.8428240740740742E-2</v>
      </c>
      <c r="H27" s="182" t="str">
        <f>výsledky!H17</f>
        <v>Bronislav</v>
      </c>
      <c r="I27" s="181" t="str">
        <f>výsledky!I17</f>
        <v>Walek</v>
      </c>
      <c r="J27" s="132" t="str">
        <f>výsledky!J17</f>
        <v>Hrádek</v>
      </c>
      <c r="K27" s="287">
        <f>výsledky!K17</f>
        <v>1.8666666666666668E-2</v>
      </c>
      <c r="L27" s="182" t="str">
        <f>výsledky!L17</f>
        <v>Roman</v>
      </c>
      <c r="M27" s="181" t="str">
        <f>výsledky!M17</f>
        <v>Baláž</v>
      </c>
      <c r="N27" s="132" t="str">
        <f>výsledky!N17</f>
        <v>Frenštát p. R.</v>
      </c>
      <c r="O27" s="287">
        <f>výsledky!O17</f>
        <v>1.9112268518518518E-2</v>
      </c>
      <c r="P27" s="134"/>
      <c r="Q27" s="135"/>
    </row>
    <row r="28" spans="1:17" ht="14.25" customHeight="1">
      <c r="A28" s="474"/>
      <c r="B28" s="1152"/>
      <c r="C28" s="176">
        <v>1996</v>
      </c>
      <c r="D28" s="166" t="str">
        <f>výsledky!D37</f>
        <v>Tomáš</v>
      </c>
      <c r="E28" s="163" t="str">
        <f>výsledky!E37</f>
        <v>Ernst</v>
      </c>
      <c r="F28" s="164" t="str">
        <f>výsledky!F37</f>
        <v>Třinec</v>
      </c>
      <c r="G28" s="309">
        <f>výsledky!G37</f>
        <v>1.9317129629629629E-2</v>
      </c>
      <c r="H28" s="166" t="str">
        <f>výsledky!H37</f>
        <v>Roman</v>
      </c>
      <c r="I28" s="163" t="str">
        <f>výsledky!I37</f>
        <v>Slowioczek</v>
      </c>
      <c r="J28" s="164" t="str">
        <f>výsledky!J37</f>
        <v>Jablunkov</v>
      </c>
      <c r="K28" s="309">
        <f>výsledky!K37</f>
        <v>1.9322916666666665E-2</v>
      </c>
      <c r="L28" s="166" t="str">
        <f>výsledky!L37</f>
        <v>Bronislav</v>
      </c>
      <c r="M28" s="163" t="str">
        <f>výsledky!M37</f>
        <v>Walek</v>
      </c>
      <c r="N28" s="164" t="str">
        <f>výsledky!N37</f>
        <v>Hrádek</v>
      </c>
      <c r="O28" s="309">
        <f>výsledky!O37</f>
        <v>1.9722222222222221E-2</v>
      </c>
      <c r="P28" s="167"/>
      <c r="Q28" s="168"/>
    </row>
    <row r="29" spans="1:17" ht="14.25" customHeight="1">
      <c r="A29" s="474"/>
      <c r="B29" s="1152"/>
      <c r="C29" s="176">
        <v>1997</v>
      </c>
      <c r="D29" s="166" t="str">
        <f>výsledky!D57</f>
        <v>Martin</v>
      </c>
      <c r="E29" s="172" t="str">
        <f>výsledky!E57</f>
        <v>Biolek</v>
      </c>
      <c r="F29" s="171" t="str">
        <f>výsledky!F57</f>
        <v>Vratimov</v>
      </c>
      <c r="G29" s="309">
        <f>výsledky!G57</f>
        <v>1.8655092592592595E-2</v>
      </c>
      <c r="H29" s="166" t="str">
        <f>výsledky!H57</f>
        <v>Daniel</v>
      </c>
      <c r="I29" s="172" t="str">
        <f>výsledky!I57</f>
        <v>Tománek</v>
      </c>
      <c r="J29" s="171" t="str">
        <f>výsledky!J57</f>
        <v>Ostrava</v>
      </c>
      <c r="K29" s="309">
        <f>výsledky!K57</f>
        <v>1.9019675925925926E-2</v>
      </c>
      <c r="L29" s="166" t="str">
        <f>výsledky!L57</f>
        <v>Zdeněk</v>
      </c>
      <c r="M29" s="172" t="str">
        <f>výsledky!M57</f>
        <v>Velička</v>
      </c>
      <c r="N29" s="171" t="str">
        <f>výsledky!N57</f>
        <v>Rožnov p. R.</v>
      </c>
      <c r="O29" s="309">
        <f>výsledky!O57</f>
        <v>1.9251157407407408E-2</v>
      </c>
      <c r="P29" s="167"/>
      <c r="Q29" s="168"/>
    </row>
    <row r="30" spans="1:17" ht="14.25" customHeight="1">
      <c r="A30" s="474"/>
      <c r="B30" s="1152"/>
      <c r="C30" s="176">
        <v>1998</v>
      </c>
      <c r="D30" s="437" t="str">
        <f>výsledky!D77</f>
        <v>Zdeněk</v>
      </c>
      <c r="E30" s="443" t="str">
        <f>výsledky!E77</f>
        <v>Mezuliáník</v>
      </c>
      <c r="F30" s="444" t="str">
        <f>výsledky!F77</f>
        <v>Bardejov</v>
      </c>
      <c r="G30" s="440">
        <f>výsledky!G77</f>
        <v>1.7597222222222222E-2</v>
      </c>
      <c r="H30" s="166" t="str">
        <f>výsledky!H77</f>
        <v>Alan</v>
      </c>
      <c r="I30" s="172" t="str">
        <f>výsledky!I77</f>
        <v>Janík</v>
      </c>
      <c r="J30" s="171" t="str">
        <f>výsledky!J77</f>
        <v>Havířov</v>
      </c>
      <c r="K30" s="309">
        <f>výsledky!K77</f>
        <v>1.8185185185185186E-2</v>
      </c>
      <c r="L30" s="166" t="str">
        <f>výsledky!L77</f>
        <v>Radim</v>
      </c>
      <c r="M30" s="172" t="str">
        <f>výsledky!M77</f>
        <v>Šesták</v>
      </c>
      <c r="N30" s="171" t="str">
        <f>výsledky!N77</f>
        <v>Bruntál</v>
      </c>
      <c r="O30" s="309">
        <f>výsledky!O77</f>
        <v>1.8277777777777778E-2</v>
      </c>
      <c r="P30" s="308"/>
      <c r="Q30" s="168"/>
    </row>
    <row r="31" spans="1:17" ht="14.25" customHeight="1">
      <c r="A31" s="474"/>
      <c r="B31" s="1152"/>
      <c r="C31" s="176">
        <v>1999</v>
      </c>
      <c r="D31" s="166" t="str">
        <f>výsledky!D97</f>
        <v>Petr</v>
      </c>
      <c r="E31" s="172" t="str">
        <f>výsledky!E97</f>
        <v>Prokop</v>
      </c>
      <c r="F31" s="171" t="str">
        <f>výsledky!F97</f>
        <v>Český těšín</v>
      </c>
      <c r="G31" s="309">
        <f>výsledky!G97</f>
        <v>1.8101851851851852E-2</v>
      </c>
      <c r="H31" s="166" t="str">
        <f>výsledky!H97</f>
        <v>Martin</v>
      </c>
      <c r="I31" s="172" t="str">
        <f>výsledky!I97</f>
        <v>Biolek</v>
      </c>
      <c r="J31" s="171" t="str">
        <f>výsledky!J97</f>
        <v>Frýdek-Místek</v>
      </c>
      <c r="K31" s="309">
        <f>výsledky!K97</f>
        <v>1.8414351851851852E-2</v>
      </c>
      <c r="L31" s="166" t="str">
        <f>výsledky!L97</f>
        <v>Roman</v>
      </c>
      <c r="M31" s="172" t="str">
        <f>výsledky!M97</f>
        <v>Baláž</v>
      </c>
      <c r="N31" s="171" t="str">
        <f>výsledky!N97</f>
        <v>Ostrava</v>
      </c>
      <c r="O31" s="309">
        <f>výsledky!O97</f>
        <v>1.9317129629629629E-2</v>
      </c>
      <c r="P31" s="167"/>
      <c r="Q31" s="168"/>
    </row>
    <row r="32" spans="1:17" ht="14.25" customHeight="1">
      <c r="A32" s="474"/>
      <c r="B32" s="1152"/>
      <c r="C32" s="176">
        <v>2000</v>
      </c>
      <c r="D32" s="166" t="str">
        <f>výsledky!D119</f>
        <v>Zdeněk</v>
      </c>
      <c r="E32" s="172" t="str">
        <f>výsledky!E119</f>
        <v>Mezuliáník</v>
      </c>
      <c r="F32" s="201" t="str">
        <f>výsledky!F119</f>
        <v>Mariánské Lázně</v>
      </c>
      <c r="G32" s="309">
        <f>výsledky!G119</f>
        <v>1.7646990740740741E-2</v>
      </c>
      <c r="H32" s="166" t="str">
        <f>výsledky!H119</f>
        <v>Petr</v>
      </c>
      <c r="I32" s="172" t="str">
        <f>výsledky!I119</f>
        <v>Prokop</v>
      </c>
      <c r="J32" s="171" t="str">
        <f>výsledky!J119</f>
        <v>Český Těšín</v>
      </c>
      <c r="K32" s="309">
        <f>výsledky!K119</f>
        <v>1.8185185185185186E-2</v>
      </c>
      <c r="L32" s="166" t="str">
        <f>výsledky!L119</f>
        <v>Petr</v>
      </c>
      <c r="M32" s="172" t="str">
        <f>výsledky!M119</f>
        <v>Mikulenka</v>
      </c>
      <c r="N32" s="171" t="str">
        <f>výsledky!N119</f>
        <v>Frýdek-Místek</v>
      </c>
      <c r="O32" s="309">
        <f>výsledky!O119</f>
        <v>1.8481481481481481E-2</v>
      </c>
      <c r="P32" s="167"/>
      <c r="Q32" s="168"/>
    </row>
    <row r="33" spans="1:17" ht="14.25" customHeight="1">
      <c r="A33" s="474"/>
      <c r="B33" s="1152"/>
      <c r="C33" s="176">
        <v>2001</v>
      </c>
      <c r="D33" s="166" t="str">
        <f>výsledky!D141</f>
        <v xml:space="preserve">Alan                </v>
      </c>
      <c r="E33" s="172" t="str">
        <f>výsledky!E141</f>
        <v xml:space="preserve">Janík               </v>
      </c>
      <c r="F33" s="171" t="str">
        <f>výsledky!F141</f>
        <v>Havířov</v>
      </c>
      <c r="G33" s="318">
        <f>výsledky!G141</f>
        <v>2707.1</v>
      </c>
      <c r="H33" s="166" t="str">
        <f>výsledky!H141</f>
        <v xml:space="preserve">Zdeněk              </v>
      </c>
      <c r="I33" s="172" t="str">
        <f>výsledky!I141</f>
        <v xml:space="preserve">Velička             </v>
      </c>
      <c r="J33" s="171" t="str">
        <f>výsledky!J141</f>
        <v>Karviná</v>
      </c>
      <c r="K33" s="318">
        <f>výsledky!K141</f>
        <v>2709.2</v>
      </c>
      <c r="L33" s="166" t="str">
        <f>výsledky!L141</f>
        <v xml:space="preserve">Ladislav            </v>
      </c>
      <c r="M33" s="172" t="str">
        <f>výsledky!M141</f>
        <v xml:space="preserve">Sventek             </v>
      </c>
      <c r="N33" s="171" t="str">
        <f>výsledky!N141</f>
        <v>Čadca</v>
      </c>
      <c r="O33" s="318">
        <f>výsledky!O141</f>
        <v>2735.3</v>
      </c>
      <c r="P33" s="167"/>
      <c r="Q33" s="168"/>
    </row>
    <row r="34" spans="1:17" ht="14.25" customHeight="1">
      <c r="A34" s="474"/>
      <c r="B34" s="1152"/>
      <c r="C34" s="176">
        <v>2002</v>
      </c>
      <c r="D34" s="166" t="str">
        <f>výsledky!D163</f>
        <v>Ivan</v>
      </c>
      <c r="E34" s="172" t="str">
        <f>výsledky!E163</f>
        <v>Čotov</v>
      </c>
      <c r="F34" s="171" t="str">
        <f>výsledky!F163</f>
        <v>Brno</v>
      </c>
      <c r="G34" s="304" t="str">
        <f>výsledky!G163</f>
        <v>26:22,4</v>
      </c>
      <c r="H34" s="166" t="str">
        <f>výsledky!H163</f>
        <v>Martin</v>
      </c>
      <c r="I34" s="172" t="str">
        <f>výsledky!I163</f>
        <v>Biolek</v>
      </c>
      <c r="J34" s="171" t="str">
        <f>výsledky!J163</f>
        <v>Vratimov</v>
      </c>
      <c r="K34" s="304" t="str">
        <f>výsledky!K163</f>
        <v>26:50,2</v>
      </c>
      <c r="L34" s="166" t="str">
        <f>výsledky!L163</f>
        <v>Alan</v>
      </c>
      <c r="M34" s="172" t="str">
        <f>výsledky!M163</f>
        <v>Janík</v>
      </c>
      <c r="N34" s="171" t="str">
        <f>výsledky!N163</f>
        <v>Havířov</v>
      </c>
      <c r="O34" s="304" t="str">
        <f>výsledky!O163</f>
        <v>26:59,3</v>
      </c>
      <c r="P34" s="167"/>
      <c r="Q34" s="168"/>
    </row>
    <row r="35" spans="1:17" ht="14.25" customHeight="1">
      <c r="A35" s="474"/>
      <c r="B35" s="1152"/>
      <c r="C35" s="176">
        <v>2003</v>
      </c>
      <c r="D35" s="166" t="str">
        <f>výsledky!D207</f>
        <v>Vlado</v>
      </c>
      <c r="E35" s="172" t="str">
        <f>výsledky!E207</f>
        <v>Maceček</v>
      </c>
      <c r="F35" s="171" t="str">
        <f>výsledky!F207</f>
        <v>Kroměříž</v>
      </c>
      <c r="G35" s="304" t="str">
        <f>výsledky!G207</f>
        <v>25:34,2</v>
      </c>
      <c r="H35" s="166" t="str">
        <f>výsledky!H207</f>
        <v>Petr</v>
      </c>
      <c r="I35" s="172" t="str">
        <f>výsledky!I207</f>
        <v>Mikulenka</v>
      </c>
      <c r="J35" s="171" t="str">
        <f>výsledky!J207</f>
        <v>Frýdek-Místek</v>
      </c>
      <c r="K35" s="304" t="str">
        <f>výsledky!K207</f>
        <v>26:29,6</v>
      </c>
      <c r="L35" s="166" t="str">
        <f>výsledky!L207</f>
        <v>Tomáš</v>
      </c>
      <c r="M35" s="172" t="str">
        <f>výsledky!M207</f>
        <v>Pop</v>
      </c>
      <c r="N35" s="171" t="str">
        <f>výsledky!N207</f>
        <v>ATEX Tufo</v>
      </c>
      <c r="O35" s="304" t="str">
        <f>výsledky!O207</f>
        <v>26:37,6</v>
      </c>
      <c r="P35" s="167"/>
      <c r="Q35" s="168"/>
    </row>
    <row r="36" spans="1:17" ht="14.25" customHeight="1">
      <c r="A36" s="474"/>
      <c r="B36" s="1152"/>
      <c r="C36" s="176">
        <v>2004</v>
      </c>
      <c r="D36" s="166" t="str">
        <f>výsledky!D229</f>
        <v>Petr</v>
      </c>
      <c r="E36" s="172" t="str">
        <f>výsledky!E229</f>
        <v>Mikulenka</v>
      </c>
      <c r="F36" s="171" t="str">
        <f>výsledky!F229</f>
        <v>Frýdek-Místek</v>
      </c>
      <c r="G36" s="304" t="str">
        <f>výsledky!G229</f>
        <v>25:56,0</v>
      </c>
      <c r="H36" s="166" t="str">
        <f>výsledky!H229</f>
        <v>Miroslav</v>
      </c>
      <c r="I36" s="172" t="str">
        <f>výsledky!I229</f>
        <v>Kluz</v>
      </c>
      <c r="J36" s="171" t="str">
        <f>výsledky!J229</f>
        <v>Mosty u Jabl.</v>
      </c>
      <c r="K36" s="304" t="str">
        <f>výsledky!K229</f>
        <v>28:06,0</v>
      </c>
      <c r="L36" s="166" t="str">
        <f>výsledky!L229</f>
        <v>Rostislav</v>
      </c>
      <c r="M36" s="172" t="str">
        <f>výsledky!M229</f>
        <v>Travníček</v>
      </c>
      <c r="N36" s="171" t="str">
        <f>výsledky!N229</f>
        <v>Frýdek-Místek</v>
      </c>
      <c r="O36" s="304" t="str">
        <f>výsledky!O229</f>
        <v>29:40,0</v>
      </c>
      <c r="P36" s="167"/>
      <c r="Q36" s="168"/>
    </row>
    <row r="37" spans="1:17" ht="14.25" customHeight="1">
      <c r="A37" s="474"/>
      <c r="B37" s="1152"/>
      <c r="C37" s="176">
        <v>2005</v>
      </c>
      <c r="D37" s="166" t="str">
        <f>výsledky!D255</f>
        <v>Petr</v>
      </c>
      <c r="E37" s="172" t="str">
        <f>výsledky!E255</f>
        <v>Mikulenka</v>
      </c>
      <c r="F37" s="171" t="str">
        <f>výsledky!F255</f>
        <v>Frýdek-Místek</v>
      </c>
      <c r="G37" s="304" t="str">
        <f>výsledky!G255</f>
        <v>26:52,3</v>
      </c>
      <c r="H37" s="166" t="str">
        <f>výsledky!H255</f>
        <v>Miroslav</v>
      </c>
      <c r="I37" s="172" t="str">
        <f>výsledky!I255</f>
        <v>Kluz</v>
      </c>
      <c r="J37" s="171" t="str">
        <f>výsledky!J255</f>
        <v>Mosty u Jabl.</v>
      </c>
      <c r="K37" s="304" t="str">
        <f>výsledky!K255</f>
        <v>27:05,8</v>
      </c>
      <c r="L37" s="166" t="str">
        <f>výsledky!L255</f>
        <v>René</v>
      </c>
      <c r="M37" s="172" t="str">
        <f>výsledky!M255</f>
        <v>Sikora</v>
      </c>
      <c r="N37" s="171" t="str">
        <f>výsledky!N255</f>
        <v>Ostrava</v>
      </c>
      <c r="O37" s="304" t="str">
        <f>výsledky!O255</f>
        <v>27:31,6</v>
      </c>
      <c r="P37" s="167"/>
      <c r="Q37" s="168"/>
    </row>
    <row r="38" spans="1:17" ht="14.25" customHeight="1">
      <c r="A38" s="474"/>
      <c r="B38" s="1152"/>
      <c r="C38" s="176">
        <v>2006</v>
      </c>
      <c r="D38" s="166" t="str">
        <f>výsledky!D281</f>
        <v>Miroslav</v>
      </c>
      <c r="E38" s="172" t="str">
        <f>výsledky!E281</f>
        <v>Kluz</v>
      </c>
      <c r="F38" s="171" t="str">
        <f>výsledky!F281</f>
        <v>Mosty u Jabl.</v>
      </c>
      <c r="G38" s="304" t="str">
        <f>výsledky!G281</f>
        <v>27:13,4</v>
      </c>
      <c r="H38" s="166" t="str">
        <f>výsledky!H281</f>
        <v>Miroslav</v>
      </c>
      <c r="I38" s="172" t="str">
        <f>výsledky!I281</f>
        <v>Lepíček</v>
      </c>
      <c r="J38" s="171" t="str">
        <f>výsledky!J281</f>
        <v>Frýdek-Místek</v>
      </c>
      <c r="K38" s="304" t="str">
        <f>výsledky!K281</f>
        <v>27:48,1</v>
      </c>
      <c r="L38" s="166" t="str">
        <f>výsledky!L281</f>
        <v>Rostislav</v>
      </c>
      <c r="M38" s="172" t="str">
        <f>výsledky!M281</f>
        <v>Trávníček</v>
      </c>
      <c r="N38" s="171" t="str">
        <f>výsledky!N281</f>
        <v>Frýdek-Místek</v>
      </c>
      <c r="O38" s="304" t="str">
        <f>výsledky!O281</f>
        <v>29:53,0</v>
      </c>
      <c r="P38" s="167"/>
      <c r="Q38" s="168"/>
    </row>
    <row r="39" spans="1:17" ht="14.25" customHeight="1">
      <c r="A39" s="474"/>
      <c r="B39" s="1152"/>
      <c r="C39" s="176">
        <v>2007</v>
      </c>
      <c r="D39" s="461" t="str">
        <f>výsledky!D307</f>
        <v>Petr</v>
      </c>
      <c r="E39" s="462" t="str">
        <f>výsledky!E307</f>
        <v>Mikulenka</v>
      </c>
      <c r="F39" s="463" t="str">
        <f>výsledky!F307</f>
        <v>Frýdek-Místek</v>
      </c>
      <c r="G39" s="464" t="str">
        <f>výsledky!G307</f>
        <v>25:05,9</v>
      </c>
      <c r="H39" s="166" t="str">
        <f>výsledky!H307</f>
        <v>Tomasz</v>
      </c>
      <c r="I39" s="172" t="str">
        <f>výsledky!I307</f>
        <v>Wróbel</v>
      </c>
      <c r="J39" s="171" t="str">
        <f>výsledky!J307</f>
        <v>Cisownica</v>
      </c>
      <c r="K39" s="304" t="str">
        <f>výsledky!K307</f>
        <v>26:37,8</v>
      </c>
      <c r="L39" s="166" t="str">
        <f>výsledky!L307</f>
        <v>Miroslav</v>
      </c>
      <c r="M39" s="172" t="str">
        <f>výsledky!M307</f>
        <v>Lepíček</v>
      </c>
      <c r="N39" s="171" t="str">
        <f>výsledky!N307</f>
        <v>Frýdek-Místek</v>
      </c>
      <c r="O39" s="304" t="str">
        <f>výsledky!O307</f>
        <v>27:17,6</v>
      </c>
      <c r="P39" s="167" t="s">
        <v>2749</v>
      </c>
      <c r="Q39" s="168">
        <v>2007</v>
      </c>
    </row>
    <row r="40" spans="1:17" ht="14.25" customHeight="1">
      <c r="A40" s="474"/>
      <c r="B40" s="1152"/>
      <c r="C40" s="176">
        <v>2008</v>
      </c>
      <c r="D40" s="166" t="str">
        <f>výsledky!D335</f>
        <v>Ľuboslav</v>
      </c>
      <c r="E40" s="172" t="str">
        <f>výsledky!E335</f>
        <v>Čierňava</v>
      </c>
      <c r="F40" s="171" t="str">
        <f>výsledky!F335</f>
        <v>Čadca</v>
      </c>
      <c r="G40" s="304" t="str">
        <f>výsledky!G335</f>
        <v>26:44,0</v>
      </c>
      <c r="H40" s="166" t="str">
        <f>výsledky!H335</f>
        <v>Piotr</v>
      </c>
      <c r="I40" s="172" t="str">
        <f>výsledky!I335</f>
        <v>Łupiezowiec</v>
      </c>
      <c r="J40" s="171" t="str">
        <f>výsledky!J335</f>
        <v>Dziegielów</v>
      </c>
      <c r="K40" s="304" t="str">
        <f>výsledky!K335</f>
        <v>26:47,0</v>
      </c>
      <c r="L40" s="166" t="str">
        <f>výsledky!L335</f>
        <v>Michal</v>
      </c>
      <c r="M40" s="172" t="str">
        <f>výsledky!M335</f>
        <v>Madeja</v>
      </c>
      <c r="N40" s="171" t="str">
        <f>výsledky!N335</f>
        <v>Třinec</v>
      </c>
      <c r="O40" s="304" t="str">
        <f>výsledky!O335</f>
        <v>27:14,0</v>
      </c>
      <c r="P40" s="167"/>
      <c r="Q40" s="168"/>
    </row>
    <row r="41" spans="1:17" ht="14.25" customHeight="1">
      <c r="A41" s="474"/>
      <c r="B41" s="1152"/>
      <c r="C41" s="176">
        <v>2009</v>
      </c>
      <c r="D41" s="166" t="str">
        <f>výsledky!D363</f>
        <v>Petr</v>
      </c>
      <c r="E41" s="172" t="str">
        <f>výsledky!E363</f>
        <v>Mikulenka</v>
      </c>
      <c r="F41" s="171" t="str">
        <f>výsledky!F363</f>
        <v>Frýdek-Místek</v>
      </c>
      <c r="G41" s="304" t="str">
        <f>výsledky!G363</f>
        <v>27:02,8</v>
      </c>
      <c r="H41" s="166" t="str">
        <f>výsledky!H363</f>
        <v>Miroslav</v>
      </c>
      <c r="I41" s="172" t="str">
        <f>výsledky!I363</f>
        <v>Kluz</v>
      </c>
      <c r="J41" s="171" t="str">
        <f>výsledky!J363</f>
        <v>Jablunkov</v>
      </c>
      <c r="K41" s="304" t="str">
        <f>výsledky!K363</f>
        <v>27:23,0</v>
      </c>
      <c r="L41" s="166" t="str">
        <f>výsledky!L363</f>
        <v>Miroslav</v>
      </c>
      <c r="M41" s="172" t="str">
        <f>výsledky!M363</f>
        <v>Lepíček</v>
      </c>
      <c r="N41" s="171" t="str">
        <f>výsledky!N363</f>
        <v>Frýdek-Místek</v>
      </c>
      <c r="O41" s="304" t="str">
        <f>výsledky!O363</f>
        <v>27:38,4</v>
      </c>
      <c r="P41" s="167"/>
      <c r="Q41" s="168"/>
    </row>
    <row r="42" spans="1:17" ht="14.25" customHeight="1">
      <c r="A42" s="474"/>
      <c r="B42" s="1152"/>
      <c r="C42" s="176">
        <v>2010</v>
      </c>
      <c r="D42" s="166" t="str">
        <f>výsledky!D391</f>
        <v>Václav</v>
      </c>
      <c r="E42" s="172" t="str">
        <f>výsledky!E391</f>
        <v>Bitala</v>
      </c>
      <c r="F42" s="171" t="str">
        <f>výsledky!F391</f>
        <v>Kopřivnice</v>
      </c>
      <c r="G42" s="304" t="str">
        <f>výsledky!G391</f>
        <v>26:18,0</v>
      </c>
      <c r="H42" s="166" t="str">
        <f>výsledky!H391</f>
        <v>Tomasz</v>
      </c>
      <c r="I42" s="172" t="str">
        <f>výsledky!I391</f>
        <v>Wróbel</v>
      </c>
      <c r="J42" s="171" t="str">
        <f>výsledky!J391</f>
        <v>Dziegielów</v>
      </c>
      <c r="K42" s="304" t="str">
        <f>výsledky!K391</f>
        <v>26:47,0</v>
      </c>
      <c r="L42" s="166" t="str">
        <f>výsledky!L393</f>
        <v>Radim</v>
      </c>
      <c r="M42" s="172" t="str">
        <f>výsledky!M393</f>
        <v>Oborný</v>
      </c>
      <c r="N42" s="171" t="str">
        <f>výsledky!N393</f>
        <v>Baláž Team</v>
      </c>
      <c r="O42" s="304" t="str">
        <f>výsledky!O393</f>
        <v>28:34,0</v>
      </c>
      <c r="P42" s="167"/>
      <c r="Q42" s="168"/>
    </row>
    <row r="43" spans="1:17" ht="14.25" customHeight="1">
      <c r="A43" s="474"/>
      <c r="B43" s="1152"/>
      <c r="C43" s="547">
        <v>2011</v>
      </c>
      <c r="D43" s="548" t="str">
        <f>výsledky!D419</f>
        <v>Tomáš</v>
      </c>
      <c r="E43" s="549" t="str">
        <f>výsledky!E419</f>
        <v>Lichý</v>
      </c>
      <c r="F43" s="543" t="str">
        <f>výsledky!F419</f>
        <v>Jablunkov</v>
      </c>
      <c r="G43" s="544" t="str">
        <f>výsledky!G419</f>
        <v>27:40,0</v>
      </c>
      <c r="H43" s="548" t="str">
        <f>výsledky!H419</f>
        <v>Jan</v>
      </c>
      <c r="I43" s="549" t="str">
        <f>výsledky!I419</f>
        <v>Zemaník</v>
      </c>
      <c r="J43" s="543" t="str">
        <f>výsledky!J419</f>
        <v>Frýdek-Místek</v>
      </c>
      <c r="K43" s="544" t="str">
        <f>výsledky!K419</f>
        <v>28:19,0</v>
      </c>
      <c r="L43" s="548" t="str">
        <f>výsledky!L419</f>
        <v>Daniel</v>
      </c>
      <c r="M43" s="549" t="str">
        <f>výsledky!M419</f>
        <v>Kaleta</v>
      </c>
      <c r="N43" s="543" t="str">
        <f>výsledky!N419</f>
        <v>Hrádek</v>
      </c>
      <c r="O43" s="544" t="str">
        <f>výsledky!O419</f>
        <v>30:09,0</v>
      </c>
      <c r="P43" s="558"/>
      <c r="Q43" s="212"/>
    </row>
    <row r="44" spans="1:17" ht="14.25" customHeight="1">
      <c r="A44" s="474"/>
      <c r="B44" s="1152"/>
      <c r="C44" s="397">
        <v>2012</v>
      </c>
      <c r="D44" s="158" t="str">
        <f>výsledky!D447</f>
        <v>Petr</v>
      </c>
      <c r="E44" s="545" t="str">
        <f>výsledky!E447</f>
        <v>Lukeš</v>
      </c>
      <c r="F44" s="533" t="str">
        <f>výsledky!F447</f>
        <v>Frýdek-Místek</v>
      </c>
      <c r="G44" s="289" t="str">
        <f>výsledky!G447</f>
        <v>26:06,0</v>
      </c>
      <c r="H44" s="158" t="str">
        <f>výsledky!H447</f>
        <v>Tomáš</v>
      </c>
      <c r="I44" s="545" t="str">
        <f>výsledky!I447</f>
        <v>Lichý</v>
      </c>
      <c r="J44" s="533" t="str">
        <f>výsledky!J447</f>
        <v>Třinec</v>
      </c>
      <c r="K44" s="289" t="str">
        <f>výsledky!K447</f>
        <v>27:15,0</v>
      </c>
      <c r="L44" s="158" t="str">
        <f>výsledky!L447</f>
        <v>Tomasz</v>
      </c>
      <c r="M44" s="545" t="str">
        <f>výsledky!M447</f>
        <v>Wróbel</v>
      </c>
      <c r="N44" s="533" t="str">
        <f>výsledky!N447</f>
        <v>Dziegielów</v>
      </c>
      <c r="O44" s="289" t="str">
        <f>výsledky!O447</f>
        <v>27:29,0</v>
      </c>
      <c r="P44" s="556"/>
      <c r="Q44" s="535"/>
    </row>
    <row r="45" spans="1:17" ht="14.25" customHeight="1">
      <c r="A45" s="474"/>
      <c r="B45" s="1152"/>
      <c r="C45" s="397">
        <v>2013</v>
      </c>
      <c r="D45" s="158" t="str">
        <f>výsledky!D475</f>
        <v>Tomáš</v>
      </c>
      <c r="E45" s="545" t="str">
        <f>výsledky!E475</f>
        <v>Lichý</v>
      </c>
      <c r="F45" s="533" t="str">
        <f>výsledky!F475</f>
        <v>Jablunkov</v>
      </c>
      <c r="G45" s="289" t="str">
        <f>výsledky!G475</f>
        <v>27:46,0</v>
      </c>
      <c r="H45" s="158" t="str">
        <f>výsledky!H475</f>
        <v>Anton</v>
      </c>
      <c r="I45" s="545" t="str">
        <f>výsledky!I475</f>
        <v>Kupka</v>
      </c>
      <c r="J45" s="533" t="str">
        <f>výsledky!J475</f>
        <v>Čadca</v>
      </c>
      <c r="K45" s="289" t="str">
        <f>výsledky!K475</f>
        <v>30:30,0</v>
      </c>
      <c r="L45" s="158" t="str">
        <f>výsledky!L475</f>
        <v>Tomáš</v>
      </c>
      <c r="M45" s="545" t="str">
        <f>výsledky!M475</f>
        <v>Blabla</v>
      </c>
      <c r="N45" s="533" t="str">
        <f>výsledky!N475</f>
        <v>Bystré</v>
      </c>
      <c r="O45" s="289" t="str">
        <f>výsledky!O475</f>
        <v>31:02,0</v>
      </c>
      <c r="P45" s="556"/>
      <c r="Q45" s="535"/>
    </row>
    <row r="46" spans="1:17" ht="14.25" customHeight="1">
      <c r="A46" s="474"/>
      <c r="B46" s="1152"/>
      <c r="C46" s="397">
        <v>2014</v>
      </c>
      <c r="D46" s="158" t="str">
        <f>výsledky!D505</f>
        <v>Tomáš</v>
      </c>
      <c r="E46" s="545" t="str">
        <f>výsledky!E505</f>
        <v>Lichý</v>
      </c>
      <c r="F46" s="533" t="str">
        <f>výsledky!F505</f>
        <v>Třinec</v>
      </c>
      <c r="G46" s="289" t="str">
        <f>výsledky!G505</f>
        <v>27:21,0</v>
      </c>
      <c r="H46" s="158" t="str">
        <f>výsledky!H505</f>
        <v>Jan</v>
      </c>
      <c r="I46" s="545" t="str">
        <f>výsledky!I505</f>
        <v>Zemaník</v>
      </c>
      <c r="J46" s="533" t="str">
        <f>výsledky!J505</f>
        <v>Salomon</v>
      </c>
      <c r="K46" s="289" t="str">
        <f>výsledky!K505</f>
        <v>27:41,0</v>
      </c>
      <c r="L46" s="158" t="str">
        <f>výsledky!L505</f>
        <v>Zenon</v>
      </c>
      <c r="M46" s="545" t="str">
        <f>výsledky!M505</f>
        <v>Zabost</v>
      </c>
      <c r="N46" s="533" t="str">
        <f>výsledky!N505</f>
        <v>Ślask Cieszyński</v>
      </c>
      <c r="O46" s="289" t="str">
        <f>výsledky!O505</f>
        <v>29:07,0</v>
      </c>
      <c r="P46" s="556"/>
      <c r="Q46" s="535"/>
    </row>
    <row r="47" spans="1:17" ht="14.25" customHeight="1" thickBot="1">
      <c r="A47" s="476"/>
      <c r="B47" s="1153"/>
      <c r="C47" s="177">
        <v>2015</v>
      </c>
      <c r="D47" s="161"/>
      <c r="E47" s="162"/>
      <c r="F47" s="150"/>
      <c r="G47" s="292"/>
      <c r="H47" s="161"/>
      <c r="I47" s="162"/>
      <c r="J47" s="150"/>
      <c r="K47" s="292"/>
      <c r="L47" s="161"/>
      <c r="M47" s="162"/>
      <c r="N47" s="150"/>
      <c r="O47" s="292"/>
      <c r="P47" s="141"/>
      <c r="Q47" s="142"/>
    </row>
  </sheetData>
  <mergeCells count="14">
    <mergeCell ref="B25:C26"/>
    <mergeCell ref="B3:B23"/>
    <mergeCell ref="B27:B47"/>
    <mergeCell ref="P25:Q25"/>
    <mergeCell ref="D25:O25"/>
    <mergeCell ref="D26:G26"/>
    <mergeCell ref="H26:K26"/>
    <mergeCell ref="L26:O26"/>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Zeros="0" topLeftCell="B1" workbookViewId="0">
      <selection activeCell="E43" sqref="E43"/>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71"/>
      <c r="C1" s="71"/>
      <c r="D1" s="71"/>
      <c r="E1" s="71"/>
      <c r="F1" s="71"/>
      <c r="G1" s="71"/>
      <c r="H1" s="71"/>
      <c r="I1" s="71"/>
      <c r="J1" s="71"/>
      <c r="K1" s="71"/>
      <c r="L1" s="71"/>
      <c r="M1" s="71"/>
      <c r="N1" s="71"/>
      <c r="O1" s="71"/>
      <c r="P1" s="71"/>
      <c r="Q1" s="71"/>
    </row>
    <row r="2" spans="1:17" ht="15" customHeight="1">
      <c r="A2" s="471"/>
      <c r="B2" s="1154" t="s">
        <v>1453</v>
      </c>
      <c r="C2" s="1155"/>
      <c r="D2" s="1132" t="s">
        <v>1445</v>
      </c>
      <c r="E2" s="1133"/>
      <c r="F2" s="1133"/>
      <c r="G2" s="1133"/>
      <c r="H2" s="1133"/>
      <c r="I2" s="1133"/>
      <c r="J2" s="1133"/>
      <c r="K2" s="1133"/>
      <c r="L2" s="1133"/>
      <c r="M2" s="1133"/>
      <c r="N2" s="1133"/>
      <c r="O2" s="1160"/>
      <c r="P2" s="1158" t="s">
        <v>1444</v>
      </c>
      <c r="Q2" s="1159"/>
    </row>
    <row r="3" spans="1:17" ht="15" thickBot="1">
      <c r="A3" s="474"/>
      <c r="B3" s="1156"/>
      <c r="C3" s="1157"/>
      <c r="D3" s="1135" t="s">
        <v>1446</v>
      </c>
      <c r="E3" s="1136"/>
      <c r="F3" s="1136"/>
      <c r="G3" s="1136"/>
      <c r="H3" s="1137" t="s">
        <v>1447</v>
      </c>
      <c r="I3" s="1137"/>
      <c r="J3" s="1137"/>
      <c r="K3" s="1137"/>
      <c r="L3" s="1138" t="s">
        <v>1448</v>
      </c>
      <c r="M3" s="1138"/>
      <c r="N3" s="1138"/>
      <c r="O3" s="1161"/>
      <c r="P3" s="179" t="s">
        <v>1443</v>
      </c>
      <c r="Q3" s="178" t="s">
        <v>1451</v>
      </c>
    </row>
    <row r="4" spans="1:17" ht="15" hidden="1" customHeight="1">
      <c r="A4" s="474"/>
      <c r="B4" s="1184" t="s">
        <v>720</v>
      </c>
      <c r="C4" s="175">
        <v>1995</v>
      </c>
      <c r="D4" s="155"/>
      <c r="E4" s="154"/>
      <c r="F4" s="132"/>
      <c r="G4" s="287"/>
      <c r="H4" s="155"/>
      <c r="I4" s="154"/>
      <c r="J4" s="132"/>
      <c r="K4" s="287"/>
      <c r="L4" s="155"/>
      <c r="M4" s="154"/>
      <c r="N4" s="132"/>
      <c r="O4" s="287"/>
      <c r="P4" s="307"/>
      <c r="Q4" s="135"/>
    </row>
    <row r="5" spans="1:17" ht="15" hidden="1" customHeight="1">
      <c r="A5" s="474"/>
      <c r="B5" s="1185"/>
      <c r="C5" s="176">
        <v>1996</v>
      </c>
      <c r="D5" s="169"/>
      <c r="E5" s="180"/>
      <c r="F5" s="164"/>
      <c r="G5" s="309"/>
      <c r="H5" s="169"/>
      <c r="I5" s="180"/>
      <c r="J5" s="164"/>
      <c r="K5" s="309"/>
      <c r="L5" s="169"/>
      <c r="M5" s="180"/>
      <c r="N5" s="164"/>
      <c r="O5" s="309"/>
      <c r="P5" s="308"/>
      <c r="Q5" s="168"/>
    </row>
    <row r="6" spans="1:17" ht="15" hidden="1" customHeight="1">
      <c r="A6" s="474"/>
      <c r="B6" s="1185"/>
      <c r="C6" s="176">
        <v>1997</v>
      </c>
      <c r="D6" s="169"/>
      <c r="E6" s="170"/>
      <c r="F6" s="171"/>
      <c r="G6" s="309"/>
      <c r="H6" s="169"/>
      <c r="I6" s="170"/>
      <c r="J6" s="171"/>
      <c r="K6" s="309"/>
      <c r="L6" s="169"/>
      <c r="M6" s="170"/>
      <c r="N6" s="171"/>
      <c r="O6" s="309"/>
      <c r="P6" s="308"/>
      <c r="Q6" s="168"/>
    </row>
    <row r="7" spans="1:17" ht="15" hidden="1" customHeight="1">
      <c r="A7" s="474"/>
      <c r="B7" s="1185"/>
      <c r="C7" s="176">
        <v>1998</v>
      </c>
      <c r="D7" s="169"/>
      <c r="E7" s="170"/>
      <c r="F7" s="171"/>
      <c r="G7" s="309"/>
      <c r="H7" s="169"/>
      <c r="I7" s="170"/>
      <c r="J7" s="171"/>
      <c r="K7" s="309"/>
      <c r="L7" s="169"/>
      <c r="M7" s="170"/>
      <c r="N7" s="171"/>
      <c r="O7" s="309"/>
      <c r="P7" s="308"/>
      <c r="Q7" s="168"/>
    </row>
    <row r="8" spans="1:17" ht="15" hidden="1" customHeight="1">
      <c r="A8" s="474"/>
      <c r="B8" s="1185"/>
      <c r="C8" s="176">
        <v>1999</v>
      </c>
      <c r="D8" s="169"/>
      <c r="E8" s="170"/>
      <c r="F8" s="171"/>
      <c r="G8" s="309"/>
      <c r="H8" s="169"/>
      <c r="I8" s="170"/>
      <c r="J8" s="171"/>
      <c r="K8" s="309"/>
      <c r="L8" s="169"/>
      <c r="M8" s="170"/>
      <c r="N8" s="171"/>
      <c r="O8" s="309"/>
      <c r="P8" s="308"/>
      <c r="Q8" s="168"/>
    </row>
    <row r="9" spans="1:17" ht="15" customHeight="1">
      <c r="A9" s="474"/>
      <c r="B9" s="1185"/>
      <c r="C9" s="176">
        <v>2000</v>
      </c>
      <c r="D9" s="465" t="str">
        <f>'2000'!C252</f>
        <v>Dana</v>
      </c>
      <c r="E9" s="466" t="str">
        <f>'2000'!D252</f>
        <v>Hajná</v>
      </c>
      <c r="F9" s="463" t="str">
        <f>'2000'!E252</f>
        <v>Kroměříž</v>
      </c>
      <c r="G9" s="468">
        <f>'2000'!F252</f>
        <v>9.2638888888888892E-3</v>
      </c>
      <c r="H9" s="169" t="str">
        <f>'2000'!C253</f>
        <v>Ludmila</v>
      </c>
      <c r="I9" s="170" t="str">
        <f>'2000'!D253</f>
        <v>Šokalová</v>
      </c>
      <c r="J9" s="171" t="str">
        <f>'2000'!E253</f>
        <v>Staříč</v>
      </c>
      <c r="K9" s="309">
        <f>'2000'!F253</f>
        <v>1.0292824074074074E-2</v>
      </c>
      <c r="L9" s="169" t="str">
        <f>'2000'!C254</f>
        <v>Danuta</v>
      </c>
      <c r="M9" s="170" t="str">
        <f>'2000'!D254</f>
        <v>Ligocka</v>
      </c>
      <c r="N9" s="171" t="str">
        <f>'2000'!E254</f>
        <v>Istebna</v>
      </c>
      <c r="O9" s="309">
        <f>'2000'!F254</f>
        <v>1.1353009259259259E-2</v>
      </c>
      <c r="P9" s="308">
        <f>G9</f>
        <v>9.2638888888888892E-3</v>
      </c>
      <c r="Q9" s="168">
        <v>2000</v>
      </c>
    </row>
    <row r="10" spans="1:17" ht="15" customHeight="1">
      <c r="A10" s="474"/>
      <c r="B10" s="1185"/>
      <c r="C10" s="176">
        <v>2001</v>
      </c>
      <c r="D10" s="169" t="str">
        <f>výsledky!D142</f>
        <v xml:space="preserve">Ludmila             </v>
      </c>
      <c r="E10" s="170" t="str">
        <f>výsledky!E142</f>
        <v xml:space="preserve">Šokalová            </v>
      </c>
      <c r="F10" s="171" t="str">
        <f>výsledky!F142</f>
        <v>Staříč</v>
      </c>
      <c r="G10" s="318">
        <f>výsledky!G142</f>
        <v>1458.3</v>
      </c>
      <c r="H10" s="169">
        <f>výsledky!H142</f>
        <v>0</v>
      </c>
      <c r="I10" s="170">
        <f>výsledky!I142</f>
        <v>0</v>
      </c>
      <c r="J10" s="171">
        <f>výsledky!J142</f>
        <v>0</v>
      </c>
      <c r="K10" s="309">
        <f>výsledky!K142</f>
        <v>0</v>
      </c>
      <c r="L10" s="169">
        <f>výsledky!L142</f>
        <v>0</v>
      </c>
      <c r="M10" s="170">
        <f>výsledky!M142</f>
        <v>0</v>
      </c>
      <c r="N10" s="171">
        <f>výsledky!N142</f>
        <v>0</v>
      </c>
      <c r="O10" s="309">
        <f>výsledky!O142</f>
        <v>0</v>
      </c>
      <c r="P10" s="308"/>
      <c r="Q10" s="168"/>
    </row>
    <row r="11" spans="1:17" ht="15" customHeight="1">
      <c r="A11" s="474"/>
      <c r="B11" s="1185"/>
      <c r="C11" s="176">
        <v>2002</v>
      </c>
      <c r="D11" s="169" t="str">
        <f>výsledky!D164</f>
        <v>Ludmila</v>
      </c>
      <c r="E11" s="170" t="str">
        <f>výsledky!E164</f>
        <v>Šokalová</v>
      </c>
      <c r="F11" s="171" t="str">
        <f>výsledky!F164</f>
        <v>Frýdek-Místek</v>
      </c>
      <c r="G11" s="304" t="str">
        <f>výsledky!G164</f>
        <v>15:39,4</v>
      </c>
      <c r="H11" s="169" t="str">
        <f>výsledky!H164</f>
        <v>Radana</v>
      </c>
      <c r="I11" s="170" t="str">
        <f>výsledky!I164</f>
        <v>Marková</v>
      </c>
      <c r="J11" s="171" t="str">
        <f>výsledky!J164</f>
        <v>Paskov</v>
      </c>
      <c r="K11" s="304" t="str">
        <f>výsledky!K164</f>
        <v>18:43,5</v>
      </c>
      <c r="L11" s="169">
        <f>výsledky!L164</f>
        <v>0</v>
      </c>
      <c r="M11" s="170">
        <f>výsledky!M164</f>
        <v>0</v>
      </c>
      <c r="N11" s="171">
        <f>výsledky!N164</f>
        <v>0</v>
      </c>
      <c r="O11" s="309">
        <f>výsledky!O164</f>
        <v>0</v>
      </c>
      <c r="P11" s="308"/>
      <c r="Q11" s="168"/>
    </row>
    <row r="12" spans="1:17" ht="15" customHeight="1">
      <c r="A12" s="474"/>
      <c r="B12" s="1185"/>
      <c r="C12" s="176">
        <v>2003</v>
      </c>
      <c r="D12" s="169" t="str">
        <f>výsledky!D208</f>
        <v>Ludmila</v>
      </c>
      <c r="E12" s="170" t="str">
        <f>výsledky!E208</f>
        <v>Šokalová</v>
      </c>
      <c r="F12" s="171" t="str">
        <f>výsledky!F208</f>
        <v>Frýdek-Místek</v>
      </c>
      <c r="G12" s="304" t="str">
        <f>výsledky!G208</f>
        <v>15:23,7</v>
      </c>
      <c r="H12" s="169" t="str">
        <f>výsledky!H208</f>
        <v>Radana</v>
      </c>
      <c r="I12" s="170" t="str">
        <f>výsledky!I208</f>
        <v>Marková</v>
      </c>
      <c r="J12" s="171" t="str">
        <f>výsledky!J208</f>
        <v>Frýdek-Místek</v>
      </c>
      <c r="K12" s="304" t="str">
        <f>výsledky!K208</f>
        <v>18:06,2</v>
      </c>
      <c r="L12" s="169">
        <f>výsledky!L208</f>
        <v>0</v>
      </c>
      <c r="M12" s="170">
        <f>výsledky!M208</f>
        <v>0</v>
      </c>
      <c r="N12" s="171">
        <f>výsledky!N208</f>
        <v>0</v>
      </c>
      <c r="O12" s="309">
        <f>výsledky!O208</f>
        <v>0</v>
      </c>
      <c r="P12" s="308"/>
      <c r="Q12" s="168"/>
    </row>
    <row r="13" spans="1:17" ht="15" customHeight="1">
      <c r="A13" s="474"/>
      <c r="B13" s="1185"/>
      <c r="C13" s="176">
        <v>2004</v>
      </c>
      <c r="D13" s="169" t="str">
        <f>výsledky!D230</f>
        <v>Ludmila</v>
      </c>
      <c r="E13" s="170" t="str">
        <f>výsledky!E230</f>
        <v>Šokalová</v>
      </c>
      <c r="F13" s="171" t="str">
        <f>výsledky!F230</f>
        <v>Mosty u Jabl.</v>
      </c>
      <c r="G13" s="304" t="str">
        <f>výsledky!G230</f>
        <v>15:30,0</v>
      </c>
      <c r="H13" s="169" t="str">
        <f>výsledky!H230</f>
        <v>Marcela</v>
      </c>
      <c r="I13" s="170" t="str">
        <f>výsledky!I230</f>
        <v>Svidrová</v>
      </c>
      <c r="J13" s="171" t="str">
        <f>výsledky!J230</f>
        <v>Nýdek</v>
      </c>
      <c r="K13" s="304" t="str">
        <f>výsledky!K230</f>
        <v>15:53,0</v>
      </c>
      <c r="L13" s="169" t="str">
        <f>výsledky!L230</f>
        <v>Radana</v>
      </c>
      <c r="M13" s="170" t="str">
        <f>výsledky!M230</f>
        <v>Marková</v>
      </c>
      <c r="N13" s="171" t="str">
        <f>výsledky!N230</f>
        <v>Mosty u Jabl.</v>
      </c>
      <c r="O13" s="309" t="str">
        <f>výsledky!O230</f>
        <v>18:27,0</v>
      </c>
      <c r="P13" s="308"/>
      <c r="Q13" s="168"/>
    </row>
    <row r="14" spans="1:17" ht="15" customHeight="1">
      <c r="A14" s="474"/>
      <c r="B14" s="1185"/>
      <c r="C14" s="176">
        <v>2005</v>
      </c>
      <c r="D14" s="169" t="str">
        <f>výsledky!D256</f>
        <v>Marcela</v>
      </c>
      <c r="E14" s="170" t="str">
        <f>výsledky!E256</f>
        <v>Svidrová</v>
      </c>
      <c r="F14" s="171" t="str">
        <f>výsledky!F256</f>
        <v>Nýdek</v>
      </c>
      <c r="G14" s="304" t="str">
        <f>výsledky!G256</f>
        <v>15:07,6</v>
      </c>
      <c r="H14" s="169" t="str">
        <f>výsledky!H256</f>
        <v>Ludmila</v>
      </c>
      <c r="I14" s="170" t="str">
        <f>výsledky!I256</f>
        <v>Šokalová</v>
      </c>
      <c r="J14" s="171" t="str">
        <f>výsledky!J256</f>
        <v>Frýdek-Místek</v>
      </c>
      <c r="K14" s="304" t="str">
        <f>výsledky!K256</f>
        <v>15:38,0</v>
      </c>
      <c r="L14" s="169">
        <f>výsledky!L256</f>
        <v>0</v>
      </c>
      <c r="M14" s="170">
        <f>výsledky!M256</f>
        <v>0</v>
      </c>
      <c r="N14" s="171">
        <f>výsledky!N256</f>
        <v>0</v>
      </c>
      <c r="O14" s="309">
        <f>výsledky!O256</f>
        <v>0</v>
      </c>
      <c r="P14" s="308"/>
      <c r="Q14" s="168"/>
    </row>
    <row r="15" spans="1:17" ht="15" customHeight="1">
      <c r="A15" s="474"/>
      <c r="B15" s="1185"/>
      <c r="C15" s="176">
        <v>2006</v>
      </c>
      <c r="D15" s="169" t="str">
        <f>výsledky!D282</f>
        <v>Anna</v>
      </c>
      <c r="E15" s="170" t="str">
        <f>výsledky!E282</f>
        <v>Balošáková</v>
      </c>
      <c r="F15" s="171" t="str">
        <f>výsledky!F282</f>
        <v>Čadca</v>
      </c>
      <c r="G15" s="304" t="str">
        <f>výsledky!G282</f>
        <v>13:43,0</v>
      </c>
      <c r="H15" s="169" t="str">
        <f>výsledky!H282</f>
        <v>Marcela</v>
      </c>
      <c r="I15" s="170" t="str">
        <f>výsledky!I282</f>
        <v>Svidrová</v>
      </c>
      <c r="J15" s="171" t="str">
        <f>výsledky!J282</f>
        <v>Nýdek</v>
      </c>
      <c r="K15" s="304" t="str">
        <f>výsledky!K282</f>
        <v>15:37,0</v>
      </c>
      <c r="L15" s="169" t="str">
        <f>výsledky!L282</f>
        <v>Ludmila</v>
      </c>
      <c r="M15" s="170" t="str">
        <f>výsledky!M282</f>
        <v>Šokalová</v>
      </c>
      <c r="N15" s="171" t="str">
        <f>výsledky!N282</f>
        <v>Frýdek-Místek</v>
      </c>
      <c r="O15" s="304" t="str">
        <f>výsledky!O282</f>
        <v>15:40,0</v>
      </c>
      <c r="P15" s="308"/>
      <c r="Q15" s="168"/>
    </row>
    <row r="16" spans="1:17" ht="15" customHeight="1">
      <c r="A16" s="474"/>
      <c r="B16" s="1185"/>
      <c r="C16" s="176">
        <v>2007</v>
      </c>
      <c r="D16" s="169" t="str">
        <f>výsledky!D308</f>
        <v>Ludmila</v>
      </c>
      <c r="E16" s="170" t="str">
        <f>výsledky!E308</f>
        <v>Šokalová</v>
      </c>
      <c r="F16" s="171" t="str">
        <f>výsledky!F308</f>
        <v>Frýdek-Místek</v>
      </c>
      <c r="G16" s="304" t="str">
        <f>výsledky!G308</f>
        <v>16:27,0</v>
      </c>
      <c r="H16" s="169">
        <f>výsledky!H308</f>
        <v>0</v>
      </c>
      <c r="I16" s="170">
        <f>výsledky!I308</f>
        <v>0</v>
      </c>
      <c r="J16" s="171">
        <f>výsledky!J308</f>
        <v>0</v>
      </c>
      <c r="K16" s="304">
        <f>výsledky!K308</f>
        <v>0</v>
      </c>
      <c r="L16" s="169">
        <f>výsledky!L308</f>
        <v>0</v>
      </c>
      <c r="M16" s="170">
        <f>výsledky!M308</f>
        <v>0</v>
      </c>
      <c r="N16" s="171">
        <f>výsledky!N308</f>
        <v>0</v>
      </c>
      <c r="O16" s="309">
        <f>výsledky!O308</f>
        <v>0</v>
      </c>
      <c r="P16" s="308"/>
      <c r="Q16" s="168"/>
    </row>
    <row r="17" spans="1:17" ht="15" customHeight="1">
      <c r="A17" s="474"/>
      <c r="B17" s="1185"/>
      <c r="C17" s="176">
        <v>2008</v>
      </c>
      <c r="D17" s="169" t="str">
        <f>výsledky!D336</f>
        <v>Karin</v>
      </c>
      <c r="E17" s="170" t="str">
        <f>výsledky!E336</f>
        <v>Javorská</v>
      </c>
      <c r="F17" s="171" t="str">
        <f>výsledky!F336</f>
        <v>Karviná</v>
      </c>
      <c r="G17" s="304" t="str">
        <f>výsledky!G336</f>
        <v>15:59,0</v>
      </c>
      <c r="H17" s="169" t="str">
        <f>výsledky!H336</f>
        <v>Ludmila</v>
      </c>
      <c r="I17" s="170" t="str">
        <f>výsledky!I336</f>
        <v>Šokalová</v>
      </c>
      <c r="J17" s="171" t="str">
        <f>výsledky!J336</f>
        <v>Frýdek-Místek</v>
      </c>
      <c r="K17" s="304" t="str">
        <f>výsledky!K336</f>
        <v>16:11,0</v>
      </c>
      <c r="L17" s="169" t="str">
        <f>výsledky!L336</f>
        <v>Jarmila</v>
      </c>
      <c r="M17" s="170" t="str">
        <f>výsledky!M336</f>
        <v>Ciencialová</v>
      </c>
      <c r="N17" s="171" t="str">
        <f>výsledky!N336</f>
        <v>Třinec</v>
      </c>
      <c r="O17" s="309" t="str">
        <f>výsledky!O336</f>
        <v>16:50,0</v>
      </c>
      <c r="P17" s="167"/>
      <c r="Q17" s="168"/>
    </row>
    <row r="18" spans="1:17" ht="15" customHeight="1">
      <c r="A18" s="474"/>
      <c r="B18" s="1185"/>
      <c r="C18" s="176">
        <v>2009</v>
      </c>
      <c r="D18" s="169" t="str">
        <f>výsledky!D364</f>
        <v>Jana</v>
      </c>
      <c r="E18" s="170" t="str">
        <f>výsledky!E364</f>
        <v>Matalová</v>
      </c>
      <c r="F18" s="171" t="str">
        <f>výsledky!F364</f>
        <v>Frýdek-Místek</v>
      </c>
      <c r="G18" s="304" t="str">
        <f>výsledky!G364</f>
        <v>15:35,0</v>
      </c>
      <c r="H18" s="169" t="str">
        <f>výsledky!H364</f>
        <v>Ludmila</v>
      </c>
      <c r="I18" s="170" t="str">
        <f>výsledky!I364</f>
        <v>Šokalová</v>
      </c>
      <c r="J18" s="171" t="str">
        <f>výsledky!J364</f>
        <v>Frýdek-Místek</v>
      </c>
      <c r="K18" s="304" t="str">
        <f>výsledky!K364</f>
        <v>16:24,0</v>
      </c>
      <c r="L18" s="169" t="str">
        <f>výsledky!L364</f>
        <v>Adriana</v>
      </c>
      <c r="M18" s="170" t="str">
        <f>výsledky!M364</f>
        <v>Bednaríková</v>
      </c>
      <c r="N18" s="171" t="str">
        <f>výsledky!N364</f>
        <v>Ostrava</v>
      </c>
      <c r="O18" s="309" t="str">
        <f>výsledky!O364</f>
        <v>16:30,0</v>
      </c>
      <c r="P18" s="308"/>
      <c r="Q18" s="168"/>
    </row>
    <row r="19" spans="1:17" ht="15" customHeight="1">
      <c r="A19" s="474"/>
      <c r="B19" s="1185"/>
      <c r="C19" s="176">
        <v>2010</v>
      </c>
      <c r="D19" s="169" t="str">
        <f>výsledky!D392</f>
        <v>Radka</v>
      </c>
      <c r="E19" s="170" t="str">
        <f>výsledky!E392</f>
        <v>Miturová</v>
      </c>
      <c r="F19" s="171" t="str">
        <f>výsledky!F392</f>
        <v>Ostrava</v>
      </c>
      <c r="G19" s="304" t="str">
        <f>výsledky!G392</f>
        <v>15:10,0</v>
      </c>
      <c r="H19" s="169" t="str">
        <f>výsledky!H392</f>
        <v>Karin</v>
      </c>
      <c r="I19" s="170" t="str">
        <f>výsledky!I392</f>
        <v>Javorská</v>
      </c>
      <c r="J19" s="171" t="str">
        <f>výsledky!J392</f>
        <v>Karviná</v>
      </c>
      <c r="K19" s="304" t="str">
        <f>výsledky!K392</f>
        <v>15:22,0</v>
      </c>
      <c r="L19" s="169" t="str">
        <f>výsledky!L392</f>
        <v>Jana</v>
      </c>
      <c r="M19" s="170" t="str">
        <f>výsledky!M392</f>
        <v>Matalová</v>
      </c>
      <c r="N19" s="171" t="str">
        <f>výsledky!N392</f>
        <v>Frýdek-Místek</v>
      </c>
      <c r="O19" s="309" t="str">
        <f>výsledky!O392</f>
        <v>15:41,0</v>
      </c>
      <c r="P19" s="308"/>
      <c r="Q19" s="168"/>
    </row>
    <row r="20" spans="1:17" ht="15" customHeight="1">
      <c r="A20" s="474"/>
      <c r="B20" s="1185"/>
      <c r="C20" s="547">
        <v>2011</v>
      </c>
      <c r="D20" s="541" t="str">
        <f>výsledky!D420</f>
        <v>Jana</v>
      </c>
      <c r="E20" s="542" t="str">
        <f>výsledky!E420</f>
        <v>Matalová</v>
      </c>
      <c r="F20" s="543" t="str">
        <f>výsledky!F420</f>
        <v>Frýdek-Místek</v>
      </c>
      <c r="G20" s="544" t="str">
        <f>výsledky!G420</f>
        <v>16:27,0</v>
      </c>
      <c r="H20" s="541" t="str">
        <f>výsledky!H420</f>
        <v>Helena</v>
      </c>
      <c r="I20" s="542" t="str">
        <f>výsledky!I420</f>
        <v>Benčová</v>
      </c>
      <c r="J20" s="543" t="str">
        <f>výsledky!J420</f>
        <v>Frýdek-Místek</v>
      </c>
      <c r="K20" s="544" t="str">
        <f>výsledky!K420</f>
        <v>19:07,0</v>
      </c>
      <c r="L20" s="541" t="str">
        <f>výsledky!L420</f>
        <v>Žofie</v>
      </c>
      <c r="M20" s="542" t="str">
        <f>výsledky!M420</f>
        <v>Dordová</v>
      </c>
      <c r="N20" s="543" t="str">
        <f>výsledky!N420</f>
        <v>Hrádek</v>
      </c>
      <c r="O20" s="573" t="str">
        <f>výsledky!O420</f>
        <v>21:20,0</v>
      </c>
      <c r="P20" s="550"/>
      <c r="Q20" s="212"/>
    </row>
    <row r="21" spans="1:17" ht="15" customHeight="1">
      <c r="A21" s="474"/>
      <c r="B21" s="1185"/>
      <c r="C21" s="397">
        <v>2012</v>
      </c>
      <c r="D21" s="531" t="str">
        <f>výsledky!D448</f>
        <v>Lucie</v>
      </c>
      <c r="E21" s="532" t="str">
        <f>výsledky!E448</f>
        <v>Szotkowská</v>
      </c>
      <c r="F21" s="533" t="str">
        <f>výsledky!F448</f>
        <v>Mosty u Jabl.</v>
      </c>
      <c r="G21" s="289" t="str">
        <f>výsledky!G448</f>
        <v>14:31,0</v>
      </c>
      <c r="H21" s="531" t="str">
        <f>výsledky!H448</f>
        <v>Miluše</v>
      </c>
      <c r="I21" s="532" t="str">
        <f>výsledky!I448</f>
        <v>Bieleszová</v>
      </c>
      <c r="J21" s="533" t="str">
        <f>výsledky!J448</f>
        <v>Jablunkov</v>
      </c>
      <c r="K21" s="289" t="str">
        <f>výsledky!K448</f>
        <v>16:01,0</v>
      </c>
      <c r="L21" s="531" t="str">
        <f>výsledky!L448</f>
        <v>Hana</v>
      </c>
      <c r="M21" s="532" t="str">
        <f>výsledky!M448</f>
        <v>Haroková</v>
      </c>
      <c r="N21" s="533" t="str">
        <f>výsledky!N448</f>
        <v>Havířov</v>
      </c>
      <c r="O21" s="572" t="str">
        <f>výsledky!O448</f>
        <v>16:11,0</v>
      </c>
      <c r="P21" s="546"/>
      <c r="Q21" s="535"/>
    </row>
    <row r="22" spans="1:17" ht="15" customHeight="1">
      <c r="A22" s="474"/>
      <c r="B22" s="1185"/>
      <c r="C22" s="397">
        <v>2013</v>
      </c>
      <c r="D22" s="531" t="str">
        <f>výsledky!D476</f>
        <v>Lucie</v>
      </c>
      <c r="E22" s="532" t="str">
        <f>výsledky!E476</f>
        <v>Szotkowská</v>
      </c>
      <c r="F22" s="533" t="str">
        <f>výsledky!F476</f>
        <v>Jablunkov</v>
      </c>
      <c r="G22" s="289" t="str">
        <f>výsledky!G476</f>
        <v>14:59,0</v>
      </c>
      <c r="H22" s="531" t="str">
        <f>výsledky!H476</f>
        <v>Miluše</v>
      </c>
      <c r="I22" s="532" t="str">
        <f>výsledky!I476</f>
        <v>Bieleszová</v>
      </c>
      <c r="J22" s="533" t="str">
        <f>výsledky!J476</f>
        <v>Jablunkov</v>
      </c>
      <c r="K22" s="289" t="str">
        <f>výsledky!K476</f>
        <v>16:31,0</v>
      </c>
      <c r="L22" s="531" t="str">
        <f>výsledky!L476</f>
        <v>Renáta</v>
      </c>
      <c r="M22" s="532" t="str">
        <f>výsledky!M476</f>
        <v>Šimurdová</v>
      </c>
      <c r="N22" s="533" t="str">
        <f>výsledky!N476</f>
        <v>Jablunkov</v>
      </c>
      <c r="O22" s="572" t="str">
        <f>výsledky!O476</f>
        <v>17:24,0</v>
      </c>
      <c r="P22" s="546"/>
      <c r="Q22" s="535"/>
    </row>
    <row r="23" spans="1:17" ht="15" customHeight="1">
      <c r="A23" s="474"/>
      <c r="B23" s="1185"/>
      <c r="C23" s="397">
        <v>2014</v>
      </c>
      <c r="D23" s="531" t="str">
        <f>výsledky!D506</f>
        <v>Lucie</v>
      </c>
      <c r="E23" s="532" t="str">
        <f>výsledky!E506</f>
        <v>Szotkowská</v>
      </c>
      <c r="F23" s="533" t="str">
        <f>výsledky!F506</f>
        <v>Mosty u Jabl.</v>
      </c>
      <c r="G23" s="289" t="str">
        <f>výsledky!G506</f>
        <v>15:28,0</v>
      </c>
      <c r="H23" s="531" t="str">
        <f>výsledky!H506</f>
        <v>Miluše</v>
      </c>
      <c r="I23" s="532" t="str">
        <f>výsledky!I506</f>
        <v>Bieleszová</v>
      </c>
      <c r="J23" s="533" t="str">
        <f>výsledky!J506</f>
        <v>Písečná</v>
      </c>
      <c r="K23" s="289" t="str">
        <f>výsledky!K506</f>
        <v>15:36,0</v>
      </c>
      <c r="L23" s="531" t="str">
        <f>výsledky!L506</f>
        <v>Ludmila</v>
      </c>
      <c r="M23" s="532" t="str">
        <f>výsledky!M506</f>
        <v>Trávníčková</v>
      </c>
      <c r="N23" s="533" t="str">
        <f>výsledky!N506</f>
        <v>Frýdek-Místek</v>
      </c>
      <c r="O23" s="572" t="str">
        <f>výsledky!O506</f>
        <v>15:43,0</v>
      </c>
      <c r="P23" s="546"/>
      <c r="Q23" s="535"/>
    </row>
    <row r="24" spans="1:17" ht="15" customHeight="1" thickBot="1">
      <c r="A24" s="476"/>
      <c r="B24" s="1186"/>
      <c r="C24" s="177">
        <v>2015</v>
      </c>
      <c r="D24" s="173"/>
      <c r="E24" s="174"/>
      <c r="F24" s="150"/>
      <c r="G24" s="292"/>
      <c r="H24" s="173"/>
      <c r="I24" s="174"/>
      <c r="J24" s="150"/>
      <c r="K24" s="292"/>
      <c r="L24" s="173"/>
      <c r="M24" s="174"/>
      <c r="N24" s="150"/>
      <c r="O24" s="491"/>
      <c r="P24" s="481"/>
      <c r="Q24" s="142"/>
    </row>
    <row r="25" spans="1:17" ht="12.75" thickBot="1"/>
    <row r="26" spans="1:17" ht="15" customHeight="1">
      <c r="A26" s="471"/>
      <c r="B26" s="1154" t="s">
        <v>1453</v>
      </c>
      <c r="C26" s="1155"/>
      <c r="D26" s="1132" t="s">
        <v>1445</v>
      </c>
      <c r="E26" s="1133"/>
      <c r="F26" s="1133"/>
      <c r="G26" s="1133"/>
      <c r="H26" s="1133"/>
      <c r="I26" s="1133"/>
      <c r="J26" s="1133"/>
      <c r="K26" s="1133"/>
      <c r="L26" s="1133"/>
      <c r="M26" s="1133"/>
      <c r="N26" s="1133"/>
      <c r="O26" s="1160"/>
      <c r="P26" s="1158" t="s">
        <v>1444</v>
      </c>
      <c r="Q26" s="1159"/>
    </row>
    <row r="27" spans="1:17" ht="15" customHeight="1" thickBot="1">
      <c r="A27" s="474"/>
      <c r="B27" s="1156"/>
      <c r="C27" s="1157"/>
      <c r="D27" s="1135" t="s">
        <v>1446</v>
      </c>
      <c r="E27" s="1136"/>
      <c r="F27" s="1136"/>
      <c r="G27" s="1136"/>
      <c r="H27" s="1137" t="s">
        <v>1447</v>
      </c>
      <c r="I27" s="1137"/>
      <c r="J27" s="1137"/>
      <c r="K27" s="1137"/>
      <c r="L27" s="1138" t="s">
        <v>1448</v>
      </c>
      <c r="M27" s="1138"/>
      <c r="N27" s="1138"/>
      <c r="O27" s="1161"/>
      <c r="P27" s="179" t="s">
        <v>1443</v>
      </c>
      <c r="Q27" s="178" t="s">
        <v>1451</v>
      </c>
    </row>
    <row r="28" spans="1:17" ht="15" customHeight="1">
      <c r="A28" s="474"/>
      <c r="B28" s="1151" t="s">
        <v>721</v>
      </c>
      <c r="C28" s="175">
        <v>1995</v>
      </c>
      <c r="D28" s="182" t="str">
        <f>výsledky!D19</f>
        <v>Jan</v>
      </c>
      <c r="E28" s="181" t="str">
        <f>výsledky!E19</f>
        <v>Wawrosz</v>
      </c>
      <c r="F28" s="132" t="str">
        <f>výsledky!F19</f>
        <v>MK Beskyd</v>
      </c>
      <c r="G28" s="287">
        <f>výsledky!G19</f>
        <v>2.0564814814814817E-2</v>
      </c>
      <c r="H28" s="182" t="str">
        <f>výsledky!H19</f>
        <v>Miloslav</v>
      </c>
      <c r="I28" s="181" t="str">
        <f>výsledky!I19</f>
        <v>Zuczek</v>
      </c>
      <c r="J28" s="132" t="str">
        <f>výsledky!J19</f>
        <v>MK Beskyd</v>
      </c>
      <c r="K28" s="287">
        <f>výsledky!K19</f>
        <v>2.2686342592592595E-2</v>
      </c>
      <c r="L28" s="182" t="str">
        <f>výsledky!L19</f>
        <v>Jan</v>
      </c>
      <c r="M28" s="181" t="str">
        <f>výsledky!M19</f>
        <v>Walek</v>
      </c>
      <c r="N28" s="132" t="str">
        <f>výsledky!N19</f>
        <v>Vendryně</v>
      </c>
      <c r="O28" s="287">
        <f>výsledky!O19</f>
        <v>2.2711805555555551E-2</v>
      </c>
      <c r="P28" s="307"/>
      <c r="Q28" s="135"/>
    </row>
    <row r="29" spans="1:17" ht="15" customHeight="1">
      <c r="A29" s="474"/>
      <c r="B29" s="1152"/>
      <c r="C29" s="176">
        <v>1996</v>
      </c>
      <c r="D29" s="166" t="str">
        <f>výsledky!D39</f>
        <v>Petr</v>
      </c>
      <c r="E29" s="163" t="str">
        <f>výsledky!E39</f>
        <v>Tvrzník</v>
      </c>
      <c r="F29" s="164" t="str">
        <f>výsledky!F39</f>
        <v>Třinec</v>
      </c>
      <c r="G29" s="309">
        <f>výsledky!G39</f>
        <v>2.0254629629629629E-2</v>
      </c>
      <c r="H29" s="166" t="str">
        <f>výsledky!H39</f>
        <v>Josef</v>
      </c>
      <c r="I29" s="163" t="str">
        <f>výsledky!I39</f>
        <v>Janošec</v>
      </c>
      <c r="J29" s="164" t="str">
        <f>výsledky!J39</f>
        <v>Frýdek-Místek</v>
      </c>
      <c r="K29" s="309">
        <f>výsledky!K39</f>
        <v>2.0439814814814817E-2</v>
      </c>
      <c r="L29" s="166" t="str">
        <f>výsledky!L39</f>
        <v>Jan</v>
      </c>
      <c r="M29" s="163" t="str">
        <f>výsledky!M39</f>
        <v>Walek</v>
      </c>
      <c r="N29" s="164" t="str">
        <f>výsledky!N39</f>
        <v>Třinec</v>
      </c>
      <c r="O29" s="309">
        <f>výsledky!O39</f>
        <v>2.4641203703703703E-2</v>
      </c>
      <c r="P29" s="308"/>
      <c r="Q29" s="168"/>
    </row>
    <row r="30" spans="1:17" ht="15" customHeight="1">
      <c r="A30" s="474"/>
      <c r="B30" s="1152"/>
      <c r="C30" s="176">
        <v>1997</v>
      </c>
      <c r="D30" s="166" t="str">
        <f>výsledky!D59</f>
        <v>Dušan</v>
      </c>
      <c r="E30" s="172" t="str">
        <f>výsledky!E59</f>
        <v>Krajíček</v>
      </c>
      <c r="F30" s="171" t="str">
        <f>výsledky!F59</f>
        <v>Karviná</v>
      </c>
      <c r="G30" s="309">
        <f>výsledky!G59</f>
        <v>2.0606481481481479E-2</v>
      </c>
      <c r="H30" s="166" t="str">
        <f>výsledky!H59</f>
        <v>Petr</v>
      </c>
      <c r="I30" s="172" t="str">
        <f>výsledky!I59</f>
        <v>Jadrníček</v>
      </c>
      <c r="J30" s="171" t="str">
        <f>výsledky!J59</f>
        <v>Ostrava</v>
      </c>
      <c r="K30" s="309">
        <f>výsledky!K59</f>
        <v>2.1351851851851854E-2</v>
      </c>
      <c r="L30" s="166" t="str">
        <f>výsledky!L59</f>
        <v>Michal</v>
      </c>
      <c r="M30" s="172" t="str">
        <f>výsledky!M59</f>
        <v>Bouček</v>
      </c>
      <c r="N30" s="171" t="str">
        <f>výsledky!N59</f>
        <v>Frýdek-Místek</v>
      </c>
      <c r="O30" s="309">
        <f>výsledky!O59</f>
        <v>2.1472222222222222E-2</v>
      </c>
      <c r="P30" s="308"/>
      <c r="Q30" s="168"/>
    </row>
    <row r="31" spans="1:17" ht="15" customHeight="1">
      <c r="A31" s="474"/>
      <c r="B31" s="1152"/>
      <c r="C31" s="176">
        <v>1998</v>
      </c>
      <c r="D31" s="166" t="str">
        <f>výsledky!D79</f>
        <v>Michal</v>
      </c>
      <c r="E31" s="172" t="str">
        <f>výsledky!E79</f>
        <v>Buček</v>
      </c>
      <c r="F31" s="171" t="str">
        <f>výsledky!F79</f>
        <v>Frýdek-Místek</v>
      </c>
      <c r="G31" s="309">
        <f>výsledky!G79</f>
        <v>1.9425925925925926E-2</v>
      </c>
      <c r="H31" s="166" t="str">
        <f>výsledky!H79</f>
        <v>Josef</v>
      </c>
      <c r="I31" s="172" t="str">
        <f>výsledky!I79</f>
        <v>Nejezchleba</v>
      </c>
      <c r="J31" s="171" t="str">
        <f>výsledky!J79</f>
        <v>Frýdek-Místek</v>
      </c>
      <c r="K31" s="309">
        <f>výsledky!K79</f>
        <v>2.1416666666666667E-2</v>
      </c>
      <c r="L31" s="166" t="str">
        <f>výsledky!L79</f>
        <v>Josef</v>
      </c>
      <c r="M31" s="172" t="str">
        <f>výsledky!M79</f>
        <v>Smola</v>
      </c>
      <c r="N31" s="171" t="str">
        <f>výsledky!N79</f>
        <v>Ostrava</v>
      </c>
      <c r="O31" s="309">
        <f>výsledky!O79</f>
        <v>2.2298611111111113E-2</v>
      </c>
      <c r="P31" s="308"/>
      <c r="Q31" s="168"/>
    </row>
    <row r="32" spans="1:17" ht="15" customHeight="1">
      <c r="A32" s="474"/>
      <c r="B32" s="1152"/>
      <c r="C32" s="176">
        <v>1999</v>
      </c>
      <c r="D32" s="199" t="str">
        <f>výsledky!D99</f>
        <v>Roman</v>
      </c>
      <c r="E32" s="200" t="str">
        <f>výsledky!E99</f>
        <v>Slowioczek</v>
      </c>
      <c r="F32" s="198" t="str">
        <f>výsledky!F99</f>
        <v>Jablunkov</v>
      </c>
      <c r="G32" s="310">
        <f>výsledky!G99</f>
        <v>1.9386574074074073E-2</v>
      </c>
      <c r="H32" s="166" t="str">
        <f>výsledky!H99</f>
        <v>Petr</v>
      </c>
      <c r="I32" s="172" t="str">
        <f>výsledky!I99</f>
        <v>Tvrzník</v>
      </c>
      <c r="J32" s="171" t="str">
        <f>výsledky!J99</f>
        <v>Jablunkov</v>
      </c>
      <c r="K32" s="309">
        <f>výsledky!K99</f>
        <v>1.9710648148148147E-2</v>
      </c>
      <c r="L32" s="166" t="str">
        <f>výsledky!L99</f>
        <v>Milan</v>
      </c>
      <c r="M32" s="172" t="str">
        <f>výsledky!M99</f>
        <v>Švidernoch</v>
      </c>
      <c r="N32" s="171" t="str">
        <f>výsledky!N99</f>
        <v>Ostrava</v>
      </c>
      <c r="O32" s="309">
        <f>výsledky!O99</f>
        <v>2.1458333333333333E-2</v>
      </c>
      <c r="P32" s="308"/>
      <c r="Q32" s="168"/>
    </row>
    <row r="33" spans="1:17" ht="15" customHeight="1">
      <c r="A33" s="474"/>
      <c r="B33" s="1152"/>
      <c r="C33" s="176">
        <v>2000</v>
      </c>
      <c r="D33" s="461" t="str">
        <f>výsledky!D121</f>
        <v>Václav</v>
      </c>
      <c r="E33" s="462" t="str">
        <f>výsledky!E121</f>
        <v>Filip</v>
      </c>
      <c r="F33" s="463" t="str">
        <f>výsledky!F121</f>
        <v>Kroměříž</v>
      </c>
      <c r="G33" s="468">
        <f>výsledky!G121</f>
        <v>1.8309027777777775E-2</v>
      </c>
      <c r="H33" s="166" t="str">
        <f>výsledky!H121</f>
        <v>Roman</v>
      </c>
      <c r="I33" s="172" t="str">
        <f>výsledky!I121</f>
        <v>Slowioczek</v>
      </c>
      <c r="J33" s="171" t="str">
        <f>výsledky!J121</f>
        <v>Jablunkov</v>
      </c>
      <c r="K33" s="309">
        <f>výsledky!K121</f>
        <v>1.9487268518518518E-2</v>
      </c>
      <c r="L33" s="166" t="str">
        <f>výsledky!L121</f>
        <v>Petr</v>
      </c>
      <c r="M33" s="172" t="str">
        <f>výsledky!M121</f>
        <v>Tvrzník</v>
      </c>
      <c r="N33" s="171" t="str">
        <f>výsledky!N121</f>
        <v>Jablunkov</v>
      </c>
      <c r="O33" s="309">
        <f>výsledky!O121</f>
        <v>2.0092592592592592E-2</v>
      </c>
      <c r="P33" s="308">
        <f>G33</f>
        <v>1.8309027777777775E-2</v>
      </c>
      <c r="Q33" s="168">
        <v>2000</v>
      </c>
    </row>
    <row r="34" spans="1:17" ht="15" customHeight="1">
      <c r="A34" s="474"/>
      <c r="B34" s="1152"/>
      <c r="C34" s="176">
        <v>2001</v>
      </c>
      <c r="D34" s="199" t="str">
        <f>výsledky!D143</f>
        <v xml:space="preserve">Igor                </v>
      </c>
      <c r="E34" s="172" t="str">
        <f>výsledky!E143</f>
        <v xml:space="preserve">Heleš               </v>
      </c>
      <c r="F34" s="171" t="str">
        <f>výsledky!F143</f>
        <v>Karviná</v>
      </c>
      <c r="G34" s="318">
        <f>výsledky!G143</f>
        <v>2745.5</v>
      </c>
      <c r="H34" s="166" t="str">
        <f>výsledky!H143</f>
        <v xml:space="preserve">Stanislav             </v>
      </c>
      <c r="I34" s="172" t="str">
        <f>výsledky!I143</f>
        <v xml:space="preserve">Orlicki             </v>
      </c>
      <c r="J34" s="171" t="str">
        <f>výsledky!J143</f>
        <v>Rudzie</v>
      </c>
      <c r="K34" s="318">
        <f>výsledky!K143</f>
        <v>2830</v>
      </c>
      <c r="L34" s="166" t="str">
        <f>výsledky!L143</f>
        <v xml:space="preserve">Vladimír            </v>
      </c>
      <c r="M34" s="172" t="str">
        <f>výsledky!M143</f>
        <v xml:space="preserve">Balošák             </v>
      </c>
      <c r="N34" s="171" t="str">
        <f>výsledky!N143</f>
        <v>Čadca</v>
      </c>
      <c r="O34" s="318">
        <f>výsledky!O143</f>
        <v>2843.5</v>
      </c>
      <c r="P34" s="308"/>
      <c r="Q34" s="168"/>
    </row>
    <row r="35" spans="1:17" ht="15" customHeight="1">
      <c r="A35" s="474"/>
      <c r="B35" s="1152"/>
      <c r="C35" s="176">
        <v>2002</v>
      </c>
      <c r="D35" s="199" t="str">
        <f>výsledky!D165</f>
        <v>Igor</v>
      </c>
      <c r="E35" s="172" t="str">
        <f>výsledky!E165</f>
        <v>Heleš</v>
      </c>
      <c r="F35" s="171" t="str">
        <f>výsledky!F165</f>
        <v>Karviná</v>
      </c>
      <c r="G35" s="304" t="str">
        <f>výsledky!G165</f>
        <v>27:11,5</v>
      </c>
      <c r="H35" s="166" t="str">
        <f>výsledky!H165</f>
        <v>Zdeněk</v>
      </c>
      <c r="I35" s="172" t="str">
        <f>výsledky!I165</f>
        <v>Velička</v>
      </c>
      <c r="J35" s="171" t="str">
        <f>výsledky!J165</f>
        <v>Karviná</v>
      </c>
      <c r="K35" s="304" t="str">
        <f>výsledky!K165</f>
        <v>28:39,4</v>
      </c>
      <c r="L35" s="166" t="str">
        <f>výsledky!L165</f>
        <v>Roman</v>
      </c>
      <c r="M35" s="172" t="str">
        <f>výsledky!M165</f>
        <v>Slowioczek</v>
      </c>
      <c r="N35" s="171" t="str">
        <f>výsledky!N165</f>
        <v>Jablunkov</v>
      </c>
      <c r="O35" s="304" t="str">
        <f>výsledky!O165</f>
        <v>28:55,9</v>
      </c>
      <c r="P35" s="308"/>
      <c r="Q35" s="168"/>
    </row>
    <row r="36" spans="1:17" ht="15" customHeight="1">
      <c r="A36" s="474"/>
      <c r="B36" s="1152"/>
      <c r="C36" s="176">
        <v>2003</v>
      </c>
      <c r="D36" s="199" t="str">
        <f>výsledky!D209</f>
        <v>Igor</v>
      </c>
      <c r="E36" s="172" t="str">
        <f>výsledky!E209</f>
        <v>Heleš</v>
      </c>
      <c r="F36" s="171" t="str">
        <f>výsledky!F209</f>
        <v>Karviná</v>
      </c>
      <c r="G36" s="304" t="str">
        <f>výsledky!G209</f>
        <v>27:33,6</v>
      </c>
      <c r="H36" s="166" t="str">
        <f>výsledky!H209</f>
        <v>Roman</v>
      </c>
      <c r="I36" s="172" t="str">
        <f>výsledky!I209</f>
        <v>Slowioczek</v>
      </c>
      <c r="J36" s="171" t="str">
        <f>výsledky!J209</f>
        <v>Jablunkov</v>
      </c>
      <c r="K36" s="304" t="str">
        <f>výsledky!K209</f>
        <v>28:18,1</v>
      </c>
      <c r="L36" s="166" t="str">
        <f>výsledky!L209</f>
        <v>Karel</v>
      </c>
      <c r="M36" s="172" t="str">
        <f>výsledky!M209</f>
        <v>Kravčík</v>
      </c>
      <c r="N36" s="171" t="str">
        <f>výsledky!N209</f>
        <v>Karviná</v>
      </c>
      <c r="O36" s="304" t="str">
        <f>výsledky!O209</f>
        <v>28:33,4</v>
      </c>
      <c r="P36" s="308"/>
      <c r="Q36" s="168"/>
    </row>
    <row r="37" spans="1:17" ht="15" customHeight="1">
      <c r="A37" s="474"/>
      <c r="B37" s="1152"/>
      <c r="C37" s="176">
        <v>2004</v>
      </c>
      <c r="D37" s="199" t="str">
        <f>výsledky!D231</f>
        <v>Igor</v>
      </c>
      <c r="E37" s="172" t="str">
        <f>výsledky!E231</f>
        <v>Heleš</v>
      </c>
      <c r="F37" s="171" t="str">
        <f>výsledky!F231</f>
        <v>Holštejn</v>
      </c>
      <c r="G37" s="304" t="str">
        <f>výsledky!G231</f>
        <v>27:26,0</v>
      </c>
      <c r="H37" s="166" t="str">
        <f>výsledky!H231</f>
        <v>Zdeněk</v>
      </c>
      <c r="I37" s="172" t="str">
        <f>výsledky!I231</f>
        <v>Velička</v>
      </c>
      <c r="J37" s="171" t="str">
        <f>výsledky!J231</f>
        <v>Karviná</v>
      </c>
      <c r="K37" s="304" t="str">
        <f>výsledky!K231</f>
        <v>28:31,0</v>
      </c>
      <c r="L37" s="166" t="str">
        <f>výsledky!L231</f>
        <v>Roman</v>
      </c>
      <c r="M37" s="172" t="str">
        <f>výsledky!M231</f>
        <v>Slowioczek</v>
      </c>
      <c r="N37" s="171" t="str">
        <f>výsledky!N231</f>
        <v>Jablunkov</v>
      </c>
      <c r="O37" s="304" t="str">
        <f>výsledky!O231</f>
        <v>29:14,0</v>
      </c>
      <c r="P37" s="308"/>
      <c r="Q37" s="168"/>
    </row>
    <row r="38" spans="1:17" ht="15" customHeight="1">
      <c r="A38" s="474"/>
      <c r="B38" s="1152"/>
      <c r="C38" s="176">
        <v>2005</v>
      </c>
      <c r="D38" s="199" t="str">
        <f>výsledky!D257</f>
        <v>Zdeněk</v>
      </c>
      <c r="E38" s="172" t="str">
        <f>výsledky!E257</f>
        <v>Velička</v>
      </c>
      <c r="F38" s="171" t="str">
        <f>výsledky!F257</f>
        <v>Ostrava</v>
      </c>
      <c r="G38" s="304" t="str">
        <f>výsledky!G257</f>
        <v>27:55,7</v>
      </c>
      <c r="H38" s="166" t="str">
        <f>výsledky!H257</f>
        <v>Roman</v>
      </c>
      <c r="I38" s="172" t="str">
        <f>výsledky!I257</f>
        <v>Baláž</v>
      </c>
      <c r="J38" s="171" t="str">
        <f>výsledky!J257</f>
        <v>Zlín</v>
      </c>
      <c r="K38" s="304" t="str">
        <f>výsledky!K257</f>
        <v>27:58,9</v>
      </c>
      <c r="L38" s="166" t="str">
        <f>výsledky!L257</f>
        <v>Karel</v>
      </c>
      <c r="M38" s="172" t="str">
        <f>výsledky!M257</f>
        <v>Kravčík</v>
      </c>
      <c r="N38" s="171" t="str">
        <f>výsledky!N257</f>
        <v>Karviná</v>
      </c>
      <c r="O38" s="304" t="str">
        <f>výsledky!O257</f>
        <v>28:06,1</v>
      </c>
      <c r="P38" s="308"/>
      <c r="Q38" s="168"/>
    </row>
    <row r="39" spans="1:17" ht="15" customHeight="1">
      <c r="A39" s="474"/>
      <c r="B39" s="1152"/>
      <c r="C39" s="176">
        <v>2006</v>
      </c>
      <c r="D39" s="166" t="str">
        <f>výsledky!D283</f>
        <v>Ladislav</v>
      </c>
      <c r="E39" s="172" t="str">
        <f>výsledky!E283</f>
        <v>Sventek</v>
      </c>
      <c r="F39" s="171" t="str">
        <f>výsledky!F283</f>
        <v>Čadca</v>
      </c>
      <c r="G39" s="304" t="str">
        <f>výsledky!G283</f>
        <v>27:03,4</v>
      </c>
      <c r="H39" s="166" t="str">
        <f>výsledky!H283</f>
        <v>Rostislav</v>
      </c>
      <c r="I39" s="172" t="str">
        <f>výsledky!I283</f>
        <v>Kolich</v>
      </c>
      <c r="J39" s="171" t="str">
        <f>výsledky!J283</f>
        <v>Třinec</v>
      </c>
      <c r="K39" s="304" t="str">
        <f>výsledky!K283</f>
        <v>27:24,3</v>
      </c>
      <c r="L39" s="166" t="str">
        <f>výsledky!L283</f>
        <v>Roman</v>
      </c>
      <c r="M39" s="172" t="str">
        <f>výsledky!M283</f>
        <v>Slowioczek</v>
      </c>
      <c r="N39" s="171" t="str">
        <f>výsledky!N283</f>
        <v>Jablunkov</v>
      </c>
      <c r="O39" s="304" t="str">
        <f>výsledky!O283</f>
        <v>29:10,9</v>
      </c>
      <c r="P39" s="308"/>
      <c r="Q39" s="168"/>
    </row>
    <row r="40" spans="1:17" ht="15" customHeight="1">
      <c r="A40" s="474"/>
      <c r="B40" s="1152"/>
      <c r="C40" s="176">
        <v>2007</v>
      </c>
      <c r="D40" s="199" t="str">
        <f>výsledky!D309</f>
        <v>Rostislav</v>
      </c>
      <c r="E40" s="172" t="str">
        <f>výsledky!E309</f>
        <v>Kolich</v>
      </c>
      <c r="F40" s="171" t="str">
        <f>výsledky!F309</f>
        <v>Třinec</v>
      </c>
      <c r="G40" s="304" t="str">
        <f>výsledky!G309</f>
        <v>26:55,0</v>
      </c>
      <c r="H40" s="166" t="str">
        <f>výsledky!H309</f>
        <v>Ladislav</v>
      </c>
      <c r="I40" s="172" t="str">
        <f>výsledky!I309</f>
        <v>Sventek</v>
      </c>
      <c r="J40" s="171" t="str">
        <f>výsledky!J309</f>
        <v>Čadca</v>
      </c>
      <c r="K40" s="304" t="str">
        <f>výsledky!K309</f>
        <v>27:35,0</v>
      </c>
      <c r="L40" s="166" t="str">
        <f>výsledky!L309</f>
        <v>Daniel</v>
      </c>
      <c r="M40" s="172" t="str">
        <f>výsledky!M309</f>
        <v>Šindelek</v>
      </c>
      <c r="N40" s="171" t="str">
        <f>výsledky!N309</f>
        <v>Frýdek-Místek</v>
      </c>
      <c r="O40" s="304" t="str">
        <f>výsledky!O309</f>
        <v>28:42,5</v>
      </c>
      <c r="P40" s="308"/>
      <c r="Q40" s="168"/>
    </row>
    <row r="41" spans="1:17" ht="15" customHeight="1" thickBot="1">
      <c r="A41" s="476"/>
      <c r="B41" s="1152"/>
      <c r="C41" s="176">
        <v>2008</v>
      </c>
      <c r="D41" s="199" t="str">
        <f>výsledky!D337</f>
        <v>Rostislav</v>
      </c>
      <c r="E41" s="172" t="str">
        <f>výsledky!E337</f>
        <v>Kolich</v>
      </c>
      <c r="F41" s="171" t="str">
        <f>výsledky!F337</f>
        <v>Třinec</v>
      </c>
      <c r="G41" s="304" t="str">
        <f>výsledky!G337</f>
        <v>27:08,0</v>
      </c>
      <c r="H41" s="166" t="str">
        <f>výsledky!H337</f>
        <v>Ladislav</v>
      </c>
      <c r="I41" s="172" t="str">
        <f>výsledky!I337</f>
        <v>Sventek</v>
      </c>
      <c r="J41" s="171" t="str">
        <f>výsledky!J337</f>
        <v>Čadca</v>
      </c>
      <c r="K41" s="304" t="str">
        <f>výsledky!K337</f>
        <v>27:33,0</v>
      </c>
      <c r="L41" s="166" t="str">
        <f>výsledky!L337</f>
        <v>Ján</v>
      </c>
      <c r="M41" s="172" t="str">
        <f>výsledky!M337</f>
        <v>Jurčík</v>
      </c>
      <c r="N41" s="171" t="str">
        <f>výsledky!N337</f>
        <v>Čadca</v>
      </c>
      <c r="O41" s="304" t="str">
        <f>výsledky!O337</f>
        <v>28:14,0</v>
      </c>
      <c r="P41" s="167"/>
      <c r="Q41" s="168"/>
    </row>
    <row r="42" spans="1:17" ht="15" customHeight="1">
      <c r="A42" s="106"/>
      <c r="B42" s="1152"/>
      <c r="C42" s="176">
        <v>2009</v>
      </c>
      <c r="D42" s="199" t="str">
        <f>výsledky!D365</f>
        <v>Rostislav</v>
      </c>
      <c r="E42" s="172" t="str">
        <f>výsledky!E365</f>
        <v>Travníček</v>
      </c>
      <c r="F42" s="171" t="str">
        <f>výsledky!F365</f>
        <v>Frýdek-Místek</v>
      </c>
      <c r="G42" s="304" t="str">
        <f>výsledky!G365</f>
        <v>28:55,5</v>
      </c>
      <c r="H42" s="166" t="str">
        <f>výsledky!H365</f>
        <v>Daniel</v>
      </c>
      <c r="I42" s="172" t="str">
        <f>výsledky!I365</f>
        <v>Šindelek</v>
      </c>
      <c r="J42" s="171" t="str">
        <f>výsledky!J365</f>
        <v>Frýdek-Místek</v>
      </c>
      <c r="K42" s="304" t="str">
        <f>výsledky!K365</f>
        <v>29:02,0</v>
      </c>
      <c r="L42" s="166" t="str">
        <f>výsledky!L365</f>
        <v>Miroslav</v>
      </c>
      <c r="M42" s="172" t="str">
        <f>výsledky!M365</f>
        <v>Niemiec</v>
      </c>
      <c r="N42" s="171" t="str">
        <f>výsledky!N365</f>
        <v>Goleszów</v>
      </c>
      <c r="O42" s="304" t="str">
        <f>výsledky!O365</f>
        <v>29:50,0</v>
      </c>
      <c r="P42" s="167"/>
      <c r="Q42" s="168"/>
    </row>
    <row r="43" spans="1:17" ht="15" customHeight="1">
      <c r="A43" s="106"/>
      <c r="B43" s="1152"/>
      <c r="C43" s="176">
        <v>2010</v>
      </c>
      <c r="D43" s="199" t="str">
        <f>výsledky!D393</f>
        <v>Daniel</v>
      </c>
      <c r="E43" s="172" t="str">
        <f>výsledky!E393</f>
        <v>Šindelek</v>
      </c>
      <c r="F43" s="171" t="str">
        <f>výsledky!F393</f>
        <v>Frýdek-Místek</v>
      </c>
      <c r="G43" s="304" t="str">
        <f>výsledky!G393</f>
        <v>28:27,0</v>
      </c>
      <c r="H43" s="166" t="str">
        <f>výsledky!H393</f>
        <v>Rostislav</v>
      </c>
      <c r="I43" s="172" t="str">
        <f>výsledky!I393</f>
        <v>Trávníček</v>
      </c>
      <c r="J43" s="171" t="str">
        <f>výsledky!J393</f>
        <v>Frýdek-Místek</v>
      </c>
      <c r="K43" s="304" t="str">
        <f>výsledky!K393</f>
        <v>28:31,0</v>
      </c>
      <c r="L43" s="166" t="str">
        <f>výsledky!L393</f>
        <v>Radim</v>
      </c>
      <c r="M43" s="172" t="str">
        <f>výsledky!M393</f>
        <v>Oborný</v>
      </c>
      <c r="N43" s="171" t="str">
        <f>výsledky!N393</f>
        <v>Baláž Team</v>
      </c>
      <c r="O43" s="304" t="str">
        <f>výsledky!O393</f>
        <v>28:34,0</v>
      </c>
      <c r="P43" s="167"/>
      <c r="Q43" s="168"/>
    </row>
    <row r="44" spans="1:17" ht="15" customHeight="1">
      <c r="A44" s="106"/>
      <c r="B44" s="1152"/>
      <c r="C44" s="547">
        <v>2011</v>
      </c>
      <c r="D44" s="557" t="str">
        <f>výsledky!D421</f>
        <v>Miroslav</v>
      </c>
      <c r="E44" s="549" t="str">
        <f>výsledky!E421</f>
        <v>Kluz</v>
      </c>
      <c r="F44" s="543" t="str">
        <f>výsledky!F421</f>
        <v>Jablunkov</v>
      </c>
      <c r="G44" s="544" t="str">
        <f>výsledky!G421</f>
        <v>30:02,0</v>
      </c>
      <c r="H44" s="548" t="str">
        <f>výsledky!H421</f>
        <v>Martin</v>
      </c>
      <c r="I44" s="549" t="str">
        <f>výsledky!I421</f>
        <v>Bušek</v>
      </c>
      <c r="J44" s="543" t="str">
        <f>výsledky!J421</f>
        <v>Frýdek-Místek</v>
      </c>
      <c r="K44" s="544" t="str">
        <f>výsledky!K421</f>
        <v>31:36,0</v>
      </c>
      <c r="L44" s="548" t="str">
        <f>výsledky!L421</f>
        <v>Jaroslav</v>
      </c>
      <c r="M44" s="549" t="str">
        <f>výsledky!M421</f>
        <v>Vernarský</v>
      </c>
      <c r="N44" s="543" t="str">
        <f>výsledky!N421</f>
        <v>Frýdek-Místek</v>
      </c>
      <c r="O44" s="544" t="str">
        <f>výsledky!O421</f>
        <v>32:53,0</v>
      </c>
      <c r="P44" s="558"/>
      <c r="Q44" s="212"/>
    </row>
    <row r="45" spans="1:17" ht="15" customHeight="1">
      <c r="A45" s="106"/>
      <c r="B45" s="1152"/>
      <c r="C45" s="397">
        <v>2012</v>
      </c>
      <c r="D45" s="555" t="str">
        <f>výsledky!D449</f>
        <v>Ladislav</v>
      </c>
      <c r="E45" s="545" t="str">
        <f>výsledky!E449</f>
        <v>Sventek</v>
      </c>
      <c r="F45" s="533" t="str">
        <f>výsledky!F449</f>
        <v>Čadca</v>
      </c>
      <c r="G45" s="289" t="str">
        <f>výsledky!G449</f>
        <v>28:44,0</v>
      </c>
      <c r="H45" s="158" t="str">
        <f>výsledky!H449</f>
        <v>Marek</v>
      </c>
      <c r="I45" s="545" t="str">
        <f>výsledky!I449</f>
        <v>Škapa</v>
      </c>
      <c r="J45" s="533" t="str">
        <f>výsledky!J449</f>
        <v>Ostrava</v>
      </c>
      <c r="K45" s="289" t="str">
        <f>výsledky!K449</f>
        <v>29:04,0</v>
      </c>
      <c r="L45" s="158" t="str">
        <f>výsledky!L449</f>
        <v>Daniel</v>
      </c>
      <c r="M45" s="545" t="str">
        <f>výsledky!M449</f>
        <v>Šindelek</v>
      </c>
      <c r="N45" s="533" t="str">
        <f>výsledky!N449</f>
        <v>Frýdek-Místek</v>
      </c>
      <c r="O45" s="289" t="str">
        <f>výsledky!O449</f>
        <v>29:18,0</v>
      </c>
      <c r="P45" s="556"/>
      <c r="Q45" s="535"/>
    </row>
    <row r="46" spans="1:17" ht="15" customHeight="1">
      <c r="A46" s="106"/>
      <c r="B46" s="1152"/>
      <c r="C46" s="397">
        <v>2013</v>
      </c>
      <c r="D46" s="555" t="str">
        <f>výsledky!D477</f>
        <v>Tomasz</v>
      </c>
      <c r="E46" s="545" t="str">
        <f>výsledky!E477</f>
        <v>Wróbel</v>
      </c>
      <c r="F46" s="533" t="str">
        <f>výsledky!F477</f>
        <v>Dziegielów</v>
      </c>
      <c r="G46" s="289" t="str">
        <f>výsledky!G477</f>
        <v>27:47,0</v>
      </c>
      <c r="H46" s="158" t="str">
        <f>výsledky!H477</f>
        <v>Miroslav</v>
      </c>
      <c r="I46" s="545" t="str">
        <f>výsledky!I477</f>
        <v>Klus</v>
      </c>
      <c r="J46" s="533" t="str">
        <f>výsledky!J477</f>
        <v>Mosty u Jabl.</v>
      </c>
      <c r="K46" s="289" t="str">
        <f>výsledky!K477</f>
        <v>29:26,0</v>
      </c>
      <c r="L46" s="158" t="str">
        <f>výsledky!L477</f>
        <v>Daniel</v>
      </c>
      <c r="M46" s="545" t="str">
        <f>výsledky!M477</f>
        <v>Šindelek</v>
      </c>
      <c r="N46" s="533" t="str">
        <f>výsledky!N477</f>
        <v>Frýdek-Místek</v>
      </c>
      <c r="O46" s="289" t="str">
        <f>výsledky!O477</f>
        <v>30:49,0</v>
      </c>
      <c r="P46" s="556"/>
      <c r="Q46" s="535"/>
    </row>
    <row r="47" spans="1:17" ht="15" customHeight="1">
      <c r="A47" s="106"/>
      <c r="B47" s="1152"/>
      <c r="C47" s="397">
        <v>2014</v>
      </c>
      <c r="D47" s="555" t="str">
        <f>výsledky!D507</f>
        <v>Rostislav</v>
      </c>
      <c r="E47" s="545" t="str">
        <f>výsledky!E507</f>
        <v>Trávníček</v>
      </c>
      <c r="F47" s="533" t="str">
        <f>výsledky!F507</f>
        <v>Třinec</v>
      </c>
      <c r="G47" s="289" t="str">
        <f>výsledky!G507</f>
        <v>30:10,0</v>
      </c>
      <c r="H47" s="158" t="str">
        <f>výsledky!H507</f>
        <v>Dušan</v>
      </c>
      <c r="I47" s="545" t="str">
        <f>výsledky!I507</f>
        <v>Lichý</v>
      </c>
      <c r="J47" s="533" t="str">
        <f>výsledky!J507</f>
        <v>Třinec</v>
      </c>
      <c r="K47" s="289" t="str">
        <f>výsledky!K507</f>
        <v>32:43,0</v>
      </c>
      <c r="L47" s="158" t="str">
        <f>výsledky!L507</f>
        <v>Tomáš</v>
      </c>
      <c r="M47" s="545" t="str">
        <f>výsledky!M507</f>
        <v>Ernst</v>
      </c>
      <c r="N47" s="533" t="str">
        <f>výsledky!N507</f>
        <v>Třinec</v>
      </c>
      <c r="O47" s="289" t="str">
        <f>výsledky!O507</f>
        <v>33:41,0</v>
      </c>
      <c r="P47" s="556"/>
      <c r="Q47" s="535"/>
    </row>
    <row r="48" spans="1:17" ht="15" customHeight="1" thickBot="1">
      <c r="A48" s="106"/>
      <c r="B48" s="1153"/>
      <c r="C48" s="177">
        <v>2015</v>
      </c>
      <c r="D48" s="484"/>
      <c r="E48" s="162"/>
      <c r="F48" s="150"/>
      <c r="G48" s="292"/>
      <c r="H48" s="161"/>
      <c r="I48" s="162"/>
      <c r="J48" s="150"/>
      <c r="K48" s="292"/>
      <c r="L48" s="161"/>
      <c r="M48" s="162"/>
      <c r="N48" s="150"/>
      <c r="O48" s="292"/>
      <c r="P48" s="141"/>
      <c r="Q48" s="142"/>
    </row>
  </sheetData>
  <mergeCells count="14">
    <mergeCell ref="B4:B24"/>
    <mergeCell ref="B28:B48"/>
    <mergeCell ref="B26:C27"/>
    <mergeCell ref="B2:C3"/>
    <mergeCell ref="P26:Q26"/>
    <mergeCell ref="D26:O26"/>
    <mergeCell ref="D27:G27"/>
    <mergeCell ref="H27:K27"/>
    <mergeCell ref="L27:O27"/>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Zeros="0" topLeftCell="B1" workbookViewId="0">
      <selection activeCell="E33" sqref="E33"/>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509"/>
      <c r="C1" s="472"/>
      <c r="D1" s="472"/>
      <c r="E1" s="472"/>
      <c r="F1" s="472"/>
      <c r="G1" s="472"/>
      <c r="H1" s="472"/>
      <c r="I1" s="472"/>
      <c r="J1" s="472"/>
      <c r="K1" s="472"/>
      <c r="L1" s="472"/>
      <c r="M1" s="472"/>
      <c r="N1" s="472"/>
      <c r="O1" s="472"/>
      <c r="P1" s="472"/>
      <c r="Q1" s="473"/>
    </row>
    <row r="2" spans="1:17" ht="15">
      <c r="B2" s="1170" t="s">
        <v>775</v>
      </c>
      <c r="C2" s="1171"/>
      <c r="D2" s="1132" t="s">
        <v>1445</v>
      </c>
      <c r="E2" s="1133"/>
      <c r="F2" s="1133"/>
      <c r="G2" s="1133"/>
      <c r="H2" s="1133"/>
      <c r="I2" s="1133"/>
      <c r="J2" s="1133"/>
      <c r="K2" s="1133"/>
      <c r="L2" s="1133"/>
      <c r="M2" s="1133"/>
      <c r="N2" s="1133"/>
      <c r="O2" s="1160"/>
      <c r="P2" s="1158" t="s">
        <v>1444</v>
      </c>
      <c r="Q2" s="1159"/>
    </row>
    <row r="3" spans="1:17" ht="15" thickBot="1">
      <c r="B3" s="1156"/>
      <c r="C3" s="1157"/>
      <c r="D3" s="1135" t="s">
        <v>1446</v>
      </c>
      <c r="E3" s="1136"/>
      <c r="F3" s="1136"/>
      <c r="G3" s="1136"/>
      <c r="H3" s="1137" t="s">
        <v>1447</v>
      </c>
      <c r="I3" s="1137"/>
      <c r="J3" s="1137"/>
      <c r="K3" s="1137"/>
      <c r="L3" s="1138" t="s">
        <v>1448</v>
      </c>
      <c r="M3" s="1138"/>
      <c r="N3" s="1138"/>
      <c r="O3" s="1161"/>
      <c r="P3" s="179" t="s">
        <v>1443</v>
      </c>
      <c r="Q3" s="178" t="s">
        <v>1451</v>
      </c>
    </row>
    <row r="4" spans="1:17" ht="15" customHeight="1">
      <c r="B4" s="1184" t="s">
        <v>720</v>
      </c>
      <c r="C4" s="175">
        <v>2013</v>
      </c>
      <c r="D4" s="737" t="str">
        <f>výsledky!D478</f>
        <v>Ludmila</v>
      </c>
      <c r="E4" s="738" t="str">
        <f>výsledky!E478</f>
        <v>Šokalová</v>
      </c>
      <c r="F4" s="739" t="str">
        <f>výsledky!F478</f>
        <v>Frýdek - Místek</v>
      </c>
      <c r="G4" s="740" t="str">
        <f>výsledky!G478</f>
        <v>17:58,0</v>
      </c>
      <c r="H4" s="155" t="str">
        <f>výsledky!H478</f>
        <v>Žofie</v>
      </c>
      <c r="I4" s="154" t="str">
        <f>výsledky!I478</f>
        <v>Dordová</v>
      </c>
      <c r="J4" s="132" t="str">
        <f>výsledky!J478</f>
        <v>Hrádek</v>
      </c>
      <c r="K4" s="133" t="str">
        <f>výsledky!K478</f>
        <v>24:56,0</v>
      </c>
      <c r="L4" s="155" t="str">
        <f>výsledky!L478</f>
        <v>Naděžda</v>
      </c>
      <c r="M4" s="154" t="str">
        <f>výsledky!M478</f>
        <v>Moješčíková</v>
      </c>
      <c r="N4" s="132" t="str">
        <f>výsledky!N478</f>
        <v>Frýdek - Místek</v>
      </c>
      <c r="O4" s="133">
        <f>výsledky!O478</f>
        <v>0</v>
      </c>
      <c r="P4" s="736">
        <v>1.247685185185185E-2</v>
      </c>
      <c r="Q4" s="135">
        <v>2013</v>
      </c>
    </row>
    <row r="5" spans="1:17" ht="15" customHeight="1">
      <c r="B5" s="1185"/>
      <c r="C5" s="176">
        <v>2014</v>
      </c>
      <c r="D5" s="169" t="str">
        <f>výsledky!D508</f>
        <v>Žofie</v>
      </c>
      <c r="E5" s="180" t="str">
        <f>výsledky!E508</f>
        <v>Dordová</v>
      </c>
      <c r="F5" s="164" t="str">
        <f>výsledky!F508</f>
        <v>Hrádek</v>
      </c>
      <c r="G5" s="165" t="str">
        <f>výsledky!G508</f>
        <v>24:15,0</v>
      </c>
      <c r="H5" s="169" t="str">
        <f>výsledky!H508</f>
        <v>Naděžda</v>
      </c>
      <c r="I5" s="180" t="str">
        <f>výsledky!I508</f>
        <v>Moješčíková</v>
      </c>
      <c r="J5" s="164" t="str">
        <f>výsledky!J508</f>
        <v>Frýdek - Místek</v>
      </c>
      <c r="K5" s="165" t="str">
        <f>výsledky!K508</f>
        <v>26:03,0</v>
      </c>
      <c r="L5" s="169">
        <f>výsledky!L508</f>
        <v>0</v>
      </c>
      <c r="M5" s="180">
        <f>výsledky!M508</f>
        <v>0</v>
      </c>
      <c r="N5" s="164">
        <f>výsledky!N508</f>
        <v>0</v>
      </c>
      <c r="O5" s="165">
        <f>výsledky!O508</f>
        <v>0</v>
      </c>
      <c r="P5" s="167"/>
      <c r="Q5" s="168"/>
    </row>
    <row r="6" spans="1:17" ht="15" customHeight="1">
      <c r="B6" s="1185"/>
      <c r="C6" s="176">
        <v>2015</v>
      </c>
      <c r="D6" s="169"/>
      <c r="E6" s="170"/>
      <c r="F6" s="171"/>
      <c r="G6" s="165"/>
      <c r="H6" s="169"/>
      <c r="I6" s="170"/>
      <c r="J6" s="171"/>
      <c r="K6" s="165"/>
      <c r="L6" s="169"/>
      <c r="M6" s="170"/>
      <c r="N6" s="171"/>
      <c r="O6" s="165"/>
      <c r="P6" s="167"/>
      <c r="Q6" s="168"/>
    </row>
    <row r="7" spans="1:17" ht="15" customHeight="1">
      <c r="B7" s="1185"/>
      <c r="C7" s="176">
        <v>2016</v>
      </c>
      <c r="D7" s="169"/>
      <c r="E7" s="170"/>
      <c r="F7" s="171"/>
      <c r="G7" s="165"/>
      <c r="H7" s="169"/>
      <c r="I7" s="170"/>
      <c r="J7" s="171"/>
      <c r="K7" s="165"/>
      <c r="L7" s="169"/>
      <c r="M7" s="170"/>
      <c r="N7" s="171"/>
      <c r="O7" s="165"/>
      <c r="P7" s="167"/>
      <c r="Q7" s="168"/>
    </row>
    <row r="8" spans="1:17" ht="15" customHeight="1">
      <c r="B8" s="1185"/>
      <c r="C8" s="176">
        <v>2017</v>
      </c>
      <c r="D8" s="169"/>
      <c r="E8" s="170"/>
      <c r="F8" s="171"/>
      <c r="G8" s="165"/>
      <c r="H8" s="169"/>
      <c r="I8" s="170"/>
      <c r="J8" s="171"/>
      <c r="K8" s="165"/>
      <c r="L8" s="169"/>
      <c r="M8" s="170"/>
      <c r="N8" s="171"/>
      <c r="O8" s="165"/>
      <c r="P8" s="167"/>
      <c r="Q8" s="168"/>
    </row>
    <row r="9" spans="1:17" ht="15" customHeight="1">
      <c r="B9" s="1185"/>
      <c r="C9" s="176">
        <v>2018</v>
      </c>
      <c r="D9" s="169"/>
      <c r="E9" s="170"/>
      <c r="F9" s="171"/>
      <c r="G9" s="165"/>
      <c r="H9" s="169"/>
      <c r="I9" s="170"/>
      <c r="J9" s="171"/>
      <c r="K9" s="165"/>
      <c r="L9" s="169"/>
      <c r="M9" s="170"/>
      <c r="N9" s="171"/>
      <c r="O9" s="165"/>
      <c r="P9" s="167"/>
      <c r="Q9" s="168"/>
    </row>
    <row r="10" spans="1:17" ht="15" customHeight="1">
      <c r="B10" s="1185"/>
      <c r="C10" s="176">
        <v>2019</v>
      </c>
      <c r="D10" s="169"/>
      <c r="E10" s="170"/>
      <c r="F10" s="171"/>
      <c r="G10" s="165"/>
      <c r="H10" s="169"/>
      <c r="I10" s="170"/>
      <c r="J10" s="171"/>
      <c r="K10" s="165"/>
      <c r="L10" s="169"/>
      <c r="M10" s="170"/>
      <c r="N10" s="171"/>
      <c r="O10" s="165"/>
      <c r="P10" s="167"/>
      <c r="Q10" s="168"/>
    </row>
    <row r="11" spans="1:17" ht="15" customHeight="1">
      <c r="B11" s="1185"/>
      <c r="C11" s="176">
        <v>2020</v>
      </c>
      <c r="D11" s="169"/>
      <c r="E11" s="170"/>
      <c r="F11" s="171"/>
      <c r="G11" s="165"/>
      <c r="H11" s="169"/>
      <c r="I11" s="170"/>
      <c r="J11" s="171"/>
      <c r="K11" s="165"/>
      <c r="L11" s="169"/>
      <c r="M11" s="170"/>
      <c r="N11" s="171"/>
      <c r="O11" s="165"/>
      <c r="P11" s="167"/>
      <c r="Q11" s="168"/>
    </row>
    <row r="12" spans="1:17" ht="15" customHeight="1" thickBot="1">
      <c r="B12" s="1185"/>
      <c r="C12" s="177">
        <v>2021</v>
      </c>
      <c r="D12" s="173"/>
      <c r="E12" s="174"/>
      <c r="F12" s="150"/>
      <c r="G12" s="140"/>
      <c r="H12" s="173"/>
      <c r="I12" s="174"/>
      <c r="J12" s="150"/>
      <c r="K12" s="140"/>
      <c r="L12" s="173"/>
      <c r="M12" s="174"/>
      <c r="N12" s="150"/>
      <c r="O12" s="140"/>
      <c r="P12" s="141"/>
      <c r="Q12" s="142"/>
    </row>
    <row r="13" spans="1:17" ht="12.75" thickBot="1">
      <c r="B13" s="474"/>
      <c r="C13" s="106"/>
      <c r="D13" s="106"/>
      <c r="E13" s="106"/>
      <c r="F13" s="106"/>
      <c r="G13" s="106"/>
      <c r="H13" s="106"/>
      <c r="I13" s="106"/>
      <c r="J13" s="106"/>
      <c r="K13" s="106"/>
      <c r="L13" s="106"/>
      <c r="M13" s="106"/>
      <c r="N13" s="106"/>
      <c r="O13" s="106"/>
      <c r="P13" s="106"/>
      <c r="Q13" s="475"/>
    </row>
    <row r="14" spans="1:17" ht="15" customHeight="1">
      <c r="A14" s="471"/>
      <c r="B14" s="1154" t="s">
        <v>775</v>
      </c>
      <c r="C14" s="1155"/>
      <c r="D14" s="1132" t="s">
        <v>1445</v>
      </c>
      <c r="E14" s="1133"/>
      <c r="F14" s="1133"/>
      <c r="G14" s="1133"/>
      <c r="H14" s="1133"/>
      <c r="I14" s="1133"/>
      <c r="J14" s="1133"/>
      <c r="K14" s="1133"/>
      <c r="L14" s="1133"/>
      <c r="M14" s="1133"/>
      <c r="N14" s="1133"/>
      <c r="O14" s="1160"/>
      <c r="P14" s="1158" t="s">
        <v>1444</v>
      </c>
      <c r="Q14" s="1159"/>
    </row>
    <row r="15" spans="1:17" ht="15" customHeight="1" thickBot="1">
      <c r="A15" s="474"/>
      <c r="B15" s="1156"/>
      <c r="C15" s="1157"/>
      <c r="D15" s="1135" t="s">
        <v>1446</v>
      </c>
      <c r="E15" s="1136"/>
      <c r="F15" s="1136"/>
      <c r="G15" s="1136"/>
      <c r="H15" s="1137" t="s">
        <v>1447</v>
      </c>
      <c r="I15" s="1137"/>
      <c r="J15" s="1137"/>
      <c r="K15" s="1137"/>
      <c r="L15" s="1138" t="s">
        <v>1448</v>
      </c>
      <c r="M15" s="1138"/>
      <c r="N15" s="1138"/>
      <c r="O15" s="1161"/>
      <c r="P15" s="179" t="s">
        <v>1443</v>
      </c>
      <c r="Q15" s="178" t="s">
        <v>1451</v>
      </c>
    </row>
    <row r="16" spans="1:17" ht="15" customHeight="1">
      <c r="A16" s="474"/>
      <c r="B16" s="1151" t="s">
        <v>721</v>
      </c>
      <c r="C16" s="175">
        <v>1995</v>
      </c>
      <c r="D16" s="182" t="str">
        <f>výsledky!D21</f>
        <v>Jan</v>
      </c>
      <c r="E16" s="181" t="str">
        <f>výsledky!E21</f>
        <v>Hrach</v>
      </c>
      <c r="F16" s="132" t="str">
        <f>výsledky!F21</f>
        <v>Karviná</v>
      </c>
      <c r="G16" s="287">
        <f>výsledky!G21</f>
        <v>2.1303240740740737E-2</v>
      </c>
      <c r="H16" s="182" t="str">
        <f>výsledky!H21</f>
        <v>Petr</v>
      </c>
      <c r="I16" s="181" t="str">
        <f>výsledky!I21</f>
        <v>Ritter, ing.</v>
      </c>
      <c r="J16" s="132" t="str">
        <f>výsledky!J21</f>
        <v>Třinec</v>
      </c>
      <c r="K16" s="287">
        <f>výsledky!K21</f>
        <v>2.5303240740740741E-2</v>
      </c>
      <c r="L16" s="182">
        <f>výsledky!L21</f>
        <v>0</v>
      </c>
      <c r="M16" s="181">
        <f>výsledky!M21</f>
        <v>0</v>
      </c>
      <c r="N16" s="132">
        <f>výsledky!N21</f>
        <v>0</v>
      </c>
      <c r="O16" s="287">
        <f>výsledky!O21</f>
        <v>0</v>
      </c>
      <c r="P16" s="307"/>
      <c r="Q16" s="135"/>
    </row>
    <row r="17" spans="1:17" ht="15" customHeight="1">
      <c r="A17" s="474"/>
      <c r="B17" s="1152"/>
      <c r="C17" s="176">
        <v>1996</v>
      </c>
      <c r="D17" s="166" t="str">
        <f>výsledky!D41</f>
        <v>Jan</v>
      </c>
      <c r="E17" s="163" t="str">
        <f>výsledky!E41</f>
        <v>Wawrosz</v>
      </c>
      <c r="F17" s="164" t="str">
        <f>výsledky!F41</f>
        <v>Bystřice</v>
      </c>
      <c r="G17" s="309">
        <f>výsledky!G41</f>
        <v>2.0578703703703703E-2</v>
      </c>
      <c r="H17" s="166" t="str">
        <f>výsledky!H41</f>
        <v>Stanislav</v>
      </c>
      <c r="I17" s="163" t="str">
        <f>výsledky!I41</f>
        <v>Paško</v>
      </c>
      <c r="J17" s="164" t="str">
        <f>výsledky!J41</f>
        <v>Frýdek-Místek</v>
      </c>
      <c r="K17" s="309">
        <f>výsledky!K41</f>
        <v>2.0925925925925928E-2</v>
      </c>
      <c r="L17" s="166" t="str">
        <f>výsledky!L41</f>
        <v>Ervín</v>
      </c>
      <c r="M17" s="163" t="str">
        <f>výsledky!M41</f>
        <v>Podžorný</v>
      </c>
      <c r="N17" s="164" t="str">
        <f>výsledky!N41</f>
        <v>Třinec</v>
      </c>
      <c r="O17" s="309">
        <f>výsledky!O41</f>
        <v>2.1851851851851848E-2</v>
      </c>
      <c r="P17" s="308"/>
      <c r="Q17" s="168"/>
    </row>
    <row r="18" spans="1:17" ht="15" customHeight="1">
      <c r="A18" s="474"/>
      <c r="B18" s="1152"/>
      <c r="C18" s="176">
        <v>1997</v>
      </c>
      <c r="D18" s="166" t="str">
        <f>výsledky!D61</f>
        <v>František</v>
      </c>
      <c r="E18" s="172" t="str">
        <f>výsledky!E61</f>
        <v>Holec</v>
      </c>
      <c r="F18" s="171" t="s">
        <v>753</v>
      </c>
      <c r="G18" s="309">
        <f>výsledky!G61</f>
        <v>2.1640046296296293E-2</v>
      </c>
      <c r="H18" s="166" t="str">
        <f>výsledky!H61</f>
        <v>Ervín</v>
      </c>
      <c r="I18" s="172" t="str">
        <f>výsledky!I61</f>
        <v>Podžorný</v>
      </c>
      <c r="J18" s="171" t="str">
        <f>výsledky!J61</f>
        <v>Třinec</v>
      </c>
      <c r="K18" s="309">
        <f>výsledky!K61</f>
        <v>2.2589120370370374E-2</v>
      </c>
      <c r="L18" s="166" t="str">
        <f>výsledky!L61</f>
        <v>Zdeněk</v>
      </c>
      <c r="M18" s="172" t="str">
        <f>výsledky!M61</f>
        <v>Plecháček</v>
      </c>
      <c r="N18" s="171" t="str">
        <f>výsledky!N61</f>
        <v>Frýdek-Místek</v>
      </c>
      <c r="O18" s="309">
        <f>výsledky!O61</f>
        <v>2.3497685185185187E-2</v>
      </c>
      <c r="P18" s="308"/>
      <c r="Q18" s="168"/>
    </row>
    <row r="19" spans="1:17" ht="15" customHeight="1">
      <c r="A19" s="474"/>
      <c r="B19" s="1152"/>
      <c r="C19" s="176">
        <v>1998</v>
      </c>
      <c r="D19" s="199" t="str">
        <f>výsledky!D81</f>
        <v>František</v>
      </c>
      <c r="E19" s="200" t="str">
        <f>výsledky!E81</f>
        <v>Holec</v>
      </c>
      <c r="F19" s="198" t="s">
        <v>753</v>
      </c>
      <c r="G19" s="310">
        <f>výsledky!G81</f>
        <v>2.152662037037037E-2</v>
      </c>
      <c r="H19" s="166" t="str">
        <f>výsledky!H81</f>
        <v>Zdeněk</v>
      </c>
      <c r="I19" s="172" t="str">
        <f>výsledky!I81</f>
        <v>Plecháček</v>
      </c>
      <c r="J19" s="171" t="str">
        <f>výsledky!J81</f>
        <v>Frýdek-Místek</v>
      </c>
      <c r="K19" s="309">
        <f>výsledky!K81</f>
        <v>2.303125E-2</v>
      </c>
      <c r="L19" s="166" t="str">
        <f>výsledky!L81</f>
        <v>Lubomír</v>
      </c>
      <c r="M19" s="172" t="str">
        <f>výsledky!M81</f>
        <v>Hanzlík</v>
      </c>
      <c r="N19" s="171" t="str">
        <f>výsledky!N81</f>
        <v>Baška</v>
      </c>
      <c r="O19" s="309">
        <f>výsledky!O81</f>
        <v>2.3818287037037037E-2</v>
      </c>
      <c r="P19" s="308"/>
      <c r="Q19" s="168"/>
    </row>
    <row r="20" spans="1:17" ht="15" customHeight="1">
      <c r="A20" s="474"/>
      <c r="B20" s="1152"/>
      <c r="C20" s="176">
        <v>1999</v>
      </c>
      <c r="D20" s="166" t="str">
        <f>výsledky!D101</f>
        <v>Ervin</v>
      </c>
      <c r="E20" s="172" t="str">
        <f>výsledky!E101</f>
        <v>Podžorný</v>
      </c>
      <c r="F20" s="171" t="str">
        <f>výsledky!F101</f>
        <v>Třinec</v>
      </c>
      <c r="G20" s="309">
        <f>výsledky!G101</f>
        <v>2.269675925925926E-2</v>
      </c>
      <c r="H20" s="166" t="str">
        <f>výsledky!H101</f>
        <v>Zdeněk</v>
      </c>
      <c r="I20" s="172" t="str">
        <f>výsledky!I101</f>
        <v>Plecháček</v>
      </c>
      <c r="J20" s="171" t="str">
        <f>výsledky!J101</f>
        <v>Frýdek-Místek</v>
      </c>
      <c r="K20" s="309">
        <f>výsledky!K101</f>
        <v>2.4004629629629629E-2</v>
      </c>
      <c r="L20" s="166" t="str">
        <f>výsledky!L101</f>
        <v>Zdeněk</v>
      </c>
      <c r="M20" s="172" t="str">
        <f>výsledky!M101</f>
        <v>Fejgl</v>
      </c>
      <c r="N20" s="171" t="str">
        <f>výsledky!N101</f>
        <v>Frýdek-Místek</v>
      </c>
      <c r="O20" s="309">
        <f>výsledky!O101</f>
        <v>2.4814814814814817E-2</v>
      </c>
      <c r="P20" s="308"/>
      <c r="Q20" s="168"/>
    </row>
    <row r="21" spans="1:17" ht="15" customHeight="1">
      <c r="A21" s="474"/>
      <c r="B21" s="1152"/>
      <c r="C21" s="176">
        <v>2000</v>
      </c>
      <c r="D21" s="199" t="str">
        <f>výsledky!D123</f>
        <v>František</v>
      </c>
      <c r="E21" s="200" t="str">
        <f>výsledky!E123</f>
        <v>Holec</v>
      </c>
      <c r="F21" s="198" t="str">
        <f>výsledky!F123</f>
        <v>Frýdek-Místek</v>
      </c>
      <c r="G21" s="310">
        <f>výsledky!G123</f>
        <v>2.0424768518518519E-2</v>
      </c>
      <c r="H21" s="166" t="str">
        <f>výsledky!H123</f>
        <v>Jan</v>
      </c>
      <c r="I21" s="172" t="str">
        <f>výsledky!I123</f>
        <v>Hrach</v>
      </c>
      <c r="J21" s="171" t="str">
        <f>výsledky!J123</f>
        <v>Karviná</v>
      </c>
      <c r="K21" s="309">
        <f>výsledky!K123</f>
        <v>2.0750000000000001E-2</v>
      </c>
      <c r="L21" s="166" t="str">
        <f>výsledky!L123</f>
        <v>Ervin</v>
      </c>
      <c r="M21" s="172" t="str">
        <f>výsledky!M123</f>
        <v>Podžorný</v>
      </c>
      <c r="N21" s="171" t="str">
        <f>výsledky!N123</f>
        <v>Třinec</v>
      </c>
      <c r="O21" s="309">
        <f>výsledky!O123</f>
        <v>2.3293981481481485E-2</v>
      </c>
      <c r="P21" s="308"/>
      <c r="Q21" s="168"/>
    </row>
    <row r="22" spans="1:17" ht="15" customHeight="1">
      <c r="A22" s="474"/>
      <c r="B22" s="1152"/>
      <c r="C22" s="176">
        <v>2001</v>
      </c>
      <c r="D22" s="199" t="str">
        <f>výsledky!D145</f>
        <v xml:space="preserve">František           </v>
      </c>
      <c r="E22" s="172" t="str">
        <f>výsledky!E145</f>
        <v xml:space="preserve">Holec               </v>
      </c>
      <c r="F22" s="171" t="str">
        <f>výsledky!F145</f>
        <v>Frýdek-Místek</v>
      </c>
      <c r="G22" s="318">
        <f>výsledky!G145</f>
        <v>3053.3</v>
      </c>
      <c r="H22" s="166" t="str">
        <f>výsledky!H145</f>
        <v xml:space="preserve">Anton               </v>
      </c>
      <c r="I22" s="172" t="str">
        <f>výsledky!I145</f>
        <v xml:space="preserve">Šuška               </v>
      </c>
      <c r="J22" s="171" t="str">
        <f>výsledky!J145</f>
        <v>Čadca</v>
      </c>
      <c r="K22" s="318">
        <f>výsledky!K145</f>
        <v>3139.4</v>
      </c>
      <c r="L22" s="166" t="str">
        <f>výsledky!L145</f>
        <v xml:space="preserve">Jan                 </v>
      </c>
      <c r="M22" s="172" t="str">
        <f>výsledky!M145</f>
        <v xml:space="preserve">Konopka             </v>
      </c>
      <c r="N22" s="171" t="str">
        <f>výsledky!N145</f>
        <v>Čadca</v>
      </c>
      <c r="O22" s="318">
        <f>výsledky!O145</f>
        <v>3229.5</v>
      </c>
      <c r="P22" s="308"/>
      <c r="Q22" s="168"/>
    </row>
    <row r="23" spans="1:17" ht="15" customHeight="1">
      <c r="A23" s="474"/>
      <c r="B23" s="1152"/>
      <c r="C23" s="176">
        <v>2002</v>
      </c>
      <c r="D23" s="199" t="str">
        <f>výsledky!D167</f>
        <v>Jiří</v>
      </c>
      <c r="E23" s="172" t="str">
        <f>výsledky!E167</f>
        <v>Strakoš</v>
      </c>
      <c r="F23" s="171" t="str">
        <f>výsledky!F167</f>
        <v>Kopřivnice</v>
      </c>
      <c r="G23" s="304" t="str">
        <f>výsledky!G167</f>
        <v>31:06,9</v>
      </c>
      <c r="H23" s="166" t="str">
        <f>výsledky!H167</f>
        <v>Anton</v>
      </c>
      <c r="I23" s="172" t="str">
        <f>výsledky!I167</f>
        <v>Šuška</v>
      </c>
      <c r="J23" s="171" t="str">
        <f>výsledky!J167</f>
        <v>Čadca</v>
      </c>
      <c r="K23" s="304" t="str">
        <f>výsledky!K167</f>
        <v>31:21,7</v>
      </c>
      <c r="L23" s="166" t="str">
        <f>výsledky!L167</f>
        <v>František</v>
      </c>
      <c r="M23" s="172" t="str">
        <f>výsledky!M167</f>
        <v>Holec</v>
      </c>
      <c r="N23" s="171" t="str">
        <f>výsledky!N167</f>
        <v>Frýdek-Místek</v>
      </c>
      <c r="O23" s="304" t="str">
        <f>výsledky!O167</f>
        <v>32:25,9</v>
      </c>
      <c r="P23" s="308"/>
      <c r="Q23" s="168"/>
    </row>
    <row r="24" spans="1:17" ht="15" customHeight="1">
      <c r="A24" s="474"/>
      <c r="B24" s="1152"/>
      <c r="C24" s="176">
        <v>2003</v>
      </c>
      <c r="D24" s="199" t="str">
        <f>výsledky!D211</f>
        <v>Miroslav</v>
      </c>
      <c r="E24" s="200" t="str">
        <f>výsledky!E211</f>
        <v>Kravčík</v>
      </c>
      <c r="F24" s="198" t="str">
        <f>výsledky!F211</f>
        <v>Karviná</v>
      </c>
      <c r="G24" s="306" t="str">
        <f>výsledky!G211</f>
        <v>29:08,0</v>
      </c>
      <c r="H24" s="166" t="str">
        <f>výsledky!H211</f>
        <v>František</v>
      </c>
      <c r="I24" s="172" t="str">
        <f>výsledky!I211</f>
        <v>Holec</v>
      </c>
      <c r="J24" s="171" t="str">
        <f>výsledky!J211</f>
        <v>Frýdek-Místek</v>
      </c>
      <c r="K24" s="304" t="str">
        <f>výsledky!K211</f>
        <v>31:09,8</v>
      </c>
      <c r="L24" s="166" t="str">
        <f>výsledky!L211</f>
        <v>Jiří</v>
      </c>
      <c r="M24" s="172" t="str">
        <f>výsledky!M211</f>
        <v>Bednařík</v>
      </c>
      <c r="N24" s="171" t="str">
        <f>výsledky!N211</f>
        <v>Mniší</v>
      </c>
      <c r="O24" s="304" t="str">
        <f>výsledky!O211</f>
        <v>32:29,9</v>
      </c>
      <c r="P24" s="399"/>
      <c r="Q24" s="168"/>
    </row>
    <row r="25" spans="1:17" ht="15" customHeight="1">
      <c r="A25" s="474"/>
      <c r="B25" s="1152"/>
      <c r="C25" s="176">
        <v>2004</v>
      </c>
      <c r="D25" s="199" t="str">
        <f>výsledky!D233</f>
        <v>Miroslav</v>
      </c>
      <c r="E25" s="200" t="str">
        <f>výsledky!E233</f>
        <v>Tomoszek</v>
      </c>
      <c r="F25" s="198" t="str">
        <f>výsledky!F233</f>
        <v>Oldřichovice</v>
      </c>
      <c r="G25" s="306" t="str">
        <f>výsledky!G233</f>
        <v>31:55,0</v>
      </c>
      <c r="H25" s="166" t="str">
        <f>výsledky!H233</f>
        <v>František</v>
      </c>
      <c r="I25" s="172" t="str">
        <f>výsledky!I233</f>
        <v>Holec</v>
      </c>
      <c r="J25" s="171" t="str">
        <f>výsledky!J233</f>
        <v>Mosty u Jabl.</v>
      </c>
      <c r="K25" s="304" t="str">
        <f>výsledky!K233</f>
        <v>32:07,0</v>
      </c>
      <c r="L25" s="166" t="str">
        <f>výsledky!L233</f>
        <v>Erich</v>
      </c>
      <c r="M25" s="172" t="str">
        <f>výsledky!M233</f>
        <v>Rinka</v>
      </c>
      <c r="N25" s="171" t="str">
        <f>výsledky!N233</f>
        <v>Kravaře</v>
      </c>
      <c r="O25" s="304" t="str">
        <f>výsledky!O233</f>
        <v>32:47,0</v>
      </c>
      <c r="P25" s="399"/>
      <c r="Q25" s="168"/>
    </row>
    <row r="26" spans="1:17" ht="15" customHeight="1">
      <c r="A26" s="474"/>
      <c r="B26" s="1152"/>
      <c r="C26" s="176">
        <v>2005</v>
      </c>
      <c r="D26" s="199" t="str">
        <f>výsledky!D259</f>
        <v>Michal</v>
      </c>
      <c r="E26" s="200" t="str">
        <f>výsledky!E259</f>
        <v>Buček</v>
      </c>
      <c r="F26" s="198" t="str">
        <f>výsledky!F259</f>
        <v>Olešná</v>
      </c>
      <c r="G26" s="306" t="str">
        <f>výsledky!G259</f>
        <v>31:11,5</v>
      </c>
      <c r="H26" s="166" t="str">
        <f>výsledky!H259</f>
        <v>Anton</v>
      </c>
      <c r="I26" s="172" t="str">
        <f>výsledky!I259</f>
        <v>Šuška</v>
      </c>
      <c r="J26" s="171" t="str">
        <f>výsledky!J259</f>
        <v>Čadca</v>
      </c>
      <c r="K26" s="304" t="str">
        <f>výsledky!K259</f>
        <v>31:19,1</v>
      </c>
      <c r="L26" s="166" t="str">
        <f>výsledky!L259</f>
        <v>František</v>
      </c>
      <c r="M26" s="172" t="str">
        <f>výsledky!M259</f>
        <v>Chytil</v>
      </c>
      <c r="N26" s="171" t="str">
        <f>výsledky!N259</f>
        <v>Karviná</v>
      </c>
      <c r="O26" s="304" t="str">
        <f>výsledky!O259</f>
        <v>31:45,1</v>
      </c>
      <c r="P26" s="399"/>
      <c r="Q26" s="168"/>
    </row>
    <row r="27" spans="1:17" ht="15" customHeight="1">
      <c r="A27" s="474"/>
      <c r="B27" s="1152"/>
      <c r="C27" s="176">
        <v>2006</v>
      </c>
      <c r="D27" s="437" t="str">
        <f>výsledky!D285</f>
        <v>Karel</v>
      </c>
      <c r="E27" s="443" t="str">
        <f>výsledky!E285</f>
        <v>Kravčík</v>
      </c>
      <c r="F27" s="444" t="str">
        <f>výsledky!F285</f>
        <v>Karviná</v>
      </c>
      <c r="G27" s="446" t="str">
        <f>výsledky!G285</f>
        <v>29:04,2</v>
      </c>
      <c r="H27" s="166" t="str">
        <f>výsledky!H285</f>
        <v>Anton</v>
      </c>
      <c r="I27" s="172" t="str">
        <f>výsledky!I285</f>
        <v>Šuška</v>
      </c>
      <c r="J27" s="171" t="str">
        <f>výsledky!J285</f>
        <v>Čadca</v>
      </c>
      <c r="K27" s="304" t="str">
        <f>výsledky!K285</f>
        <v>30:09,0</v>
      </c>
      <c r="L27" s="166" t="str">
        <f>výsledky!L285</f>
        <v>Zdeněk</v>
      </c>
      <c r="M27" s="172" t="str">
        <f>výsledky!M285</f>
        <v>Kasíň</v>
      </c>
      <c r="N27" s="171" t="str">
        <f>výsledky!N285</f>
        <v>Český Těšín</v>
      </c>
      <c r="O27" s="304" t="str">
        <f>výsledky!O285</f>
        <v>30:52,0</v>
      </c>
      <c r="P27" s="399"/>
      <c r="Q27" s="168"/>
    </row>
    <row r="28" spans="1:17" ht="15" customHeight="1">
      <c r="A28" s="474"/>
      <c r="B28" s="1152"/>
      <c r="C28" s="176">
        <v>2007</v>
      </c>
      <c r="D28" s="461" t="str">
        <f>výsledky!D311</f>
        <v>Karel</v>
      </c>
      <c r="E28" s="462" t="str">
        <f>výsledky!E311</f>
        <v>Kravčík</v>
      </c>
      <c r="F28" s="463" t="str">
        <f>výsledky!F311</f>
        <v>Karviná</v>
      </c>
      <c r="G28" s="464" t="str">
        <f>výsledky!G311</f>
        <v>28:47,7</v>
      </c>
      <c r="H28" s="166" t="str">
        <f>výsledky!H311</f>
        <v>Miroslav</v>
      </c>
      <c r="I28" s="172" t="str">
        <f>výsledky!I311</f>
        <v>Kravčík</v>
      </c>
      <c r="J28" s="171" t="str">
        <f>výsledky!J311</f>
        <v>Karviná</v>
      </c>
      <c r="K28" s="304" t="str">
        <f>výsledky!K311</f>
        <v>29:30,3</v>
      </c>
      <c r="L28" s="166" t="str">
        <f>výsledky!L311</f>
        <v>Zdeněk</v>
      </c>
      <c r="M28" s="172" t="str">
        <f>výsledky!M311</f>
        <v>Kacíř</v>
      </c>
      <c r="N28" s="171" t="str">
        <f>výsledky!N311</f>
        <v>Český Těšín</v>
      </c>
      <c r="O28" s="304" t="str">
        <f>výsledky!O311</f>
        <v>31:00,5</v>
      </c>
      <c r="P28" s="399" t="s">
        <v>2775</v>
      </c>
      <c r="Q28" s="168">
        <v>2007</v>
      </c>
    </row>
    <row r="29" spans="1:17" ht="15" customHeight="1" thickBot="1">
      <c r="A29" s="476"/>
      <c r="B29" s="1152"/>
      <c r="C29" s="176">
        <v>2008</v>
      </c>
      <c r="D29" s="437" t="str">
        <f>výsledky!D339</f>
        <v>Karel</v>
      </c>
      <c r="E29" s="443" t="str">
        <f>výsledky!E339</f>
        <v>Kravčík</v>
      </c>
      <c r="F29" s="444" t="str">
        <f>výsledky!F339</f>
        <v>Karviná</v>
      </c>
      <c r="G29" s="446" t="str">
        <f>výsledky!G339</f>
        <v>29:27,0</v>
      </c>
      <c r="H29" s="166" t="str">
        <f>výsledky!H339</f>
        <v>Stanislav</v>
      </c>
      <c r="I29" s="172" t="str">
        <f>výsledky!I339</f>
        <v>Sviták</v>
      </c>
      <c r="J29" s="171" t="str">
        <f>výsledky!J339</f>
        <v>Žilina</v>
      </c>
      <c r="K29" s="304" t="str">
        <f>výsledky!K339</f>
        <v>31:14,0</v>
      </c>
      <c r="L29" s="166" t="str">
        <f>výsledky!L339</f>
        <v>Miroslav</v>
      </c>
      <c r="M29" s="172" t="str">
        <f>výsledky!M339</f>
        <v>Kravčík</v>
      </c>
      <c r="N29" s="171" t="str">
        <f>výsledky!N339</f>
        <v>Karviná</v>
      </c>
      <c r="O29" s="304" t="str">
        <f>výsledky!O339</f>
        <v>31:19,0</v>
      </c>
      <c r="P29" s="167"/>
      <c r="Q29" s="168"/>
    </row>
    <row r="30" spans="1:17" ht="15" customHeight="1">
      <c r="A30" s="106"/>
      <c r="B30" s="1152"/>
      <c r="C30" s="176">
        <v>2009</v>
      </c>
      <c r="D30" s="437" t="str">
        <f>výsledky!D367</f>
        <v>Vladislav</v>
      </c>
      <c r="E30" s="443" t="str">
        <f>výsledky!E367</f>
        <v>Martynek</v>
      </c>
      <c r="F30" s="444" t="str">
        <f>výsledky!F367</f>
        <v>Mosty u Jabl.</v>
      </c>
      <c r="G30" s="446" t="str">
        <f>výsledky!G367</f>
        <v>29:07,0</v>
      </c>
      <c r="H30" s="166" t="str">
        <f>výsledky!H367</f>
        <v>Roman</v>
      </c>
      <c r="I30" s="172" t="str">
        <f>výsledky!I367</f>
        <v>Slowioczek</v>
      </c>
      <c r="J30" s="171" t="str">
        <f>výsledky!J367</f>
        <v>Jablunkov</v>
      </c>
      <c r="K30" s="304" t="str">
        <f>výsledky!K367</f>
        <v>29:47,8</v>
      </c>
      <c r="L30" s="166" t="str">
        <f>výsledky!L367</f>
        <v>Josef</v>
      </c>
      <c r="M30" s="172" t="str">
        <f>výsledky!M367</f>
        <v>Nejezchleba</v>
      </c>
      <c r="N30" s="171" t="str">
        <f>výsledky!N367</f>
        <v>Frýdek-Místek</v>
      </c>
      <c r="O30" s="304" t="str">
        <f>výsledky!O367</f>
        <v>32:01,0</v>
      </c>
      <c r="P30" s="167"/>
      <c r="Q30" s="168"/>
    </row>
    <row r="31" spans="1:17" ht="15" customHeight="1">
      <c r="A31" s="106"/>
      <c r="B31" s="1152"/>
      <c r="C31" s="176">
        <v>2010</v>
      </c>
      <c r="D31" s="437" t="str">
        <f>výsledky!D395</f>
        <v>Vladislav</v>
      </c>
      <c r="E31" s="443" t="str">
        <f>výsledky!E395</f>
        <v>Martynek</v>
      </c>
      <c r="F31" s="444" t="str">
        <f>výsledky!F395</f>
        <v>Mosty u Jabl.</v>
      </c>
      <c r="G31" s="446" t="str">
        <f>výsledky!G395</f>
        <v>29:21,0</v>
      </c>
      <c r="H31" s="166" t="str">
        <f>výsledky!H395</f>
        <v>Roman</v>
      </c>
      <c r="I31" s="172" t="str">
        <f>výsledky!I395</f>
        <v>Slowioczek</v>
      </c>
      <c r="J31" s="171" t="str">
        <f>výsledky!J395</f>
        <v>Jablunkov</v>
      </c>
      <c r="K31" s="304" t="str">
        <f>výsledky!K395</f>
        <v>29:27,0</v>
      </c>
      <c r="L31" s="166" t="str">
        <f>výsledky!L395</f>
        <v>Jiří</v>
      </c>
      <c r="M31" s="172" t="str">
        <f>výsledky!M395</f>
        <v>Zátopek</v>
      </c>
      <c r="N31" s="171" t="str">
        <f>výsledky!N395</f>
        <v>Ostrava</v>
      </c>
      <c r="O31" s="304" t="str">
        <f>výsledky!O395</f>
        <v>29:41,0</v>
      </c>
      <c r="P31" s="167"/>
      <c r="Q31" s="168"/>
    </row>
    <row r="32" spans="1:17" ht="15" customHeight="1">
      <c r="A32" s="106"/>
      <c r="B32" s="1152"/>
      <c r="C32" s="547">
        <v>2011</v>
      </c>
      <c r="D32" s="574" t="str">
        <f>výsledky!D423</f>
        <v>Josef</v>
      </c>
      <c r="E32" s="575" t="str">
        <f>výsledky!E423</f>
        <v>Nejezchleba</v>
      </c>
      <c r="F32" s="576" t="str">
        <f>výsledky!F423</f>
        <v>Frýdek-Místek</v>
      </c>
      <c r="G32" s="577" t="str">
        <f>výsledky!G423</f>
        <v>33:08,0</v>
      </c>
      <c r="H32" s="548" t="str">
        <f>výsledky!H423</f>
        <v>Vavřinec</v>
      </c>
      <c r="I32" s="549" t="str">
        <f>výsledky!I423</f>
        <v>Fójcik</v>
      </c>
      <c r="J32" s="543" t="str">
        <f>výsledky!J423</f>
        <v>Třinec</v>
      </c>
      <c r="K32" s="544" t="str">
        <f>výsledky!K423</f>
        <v>33:49,0</v>
      </c>
      <c r="L32" s="548" t="str">
        <f>výsledky!L423</f>
        <v>Bohumír</v>
      </c>
      <c r="M32" s="549" t="str">
        <f>výsledky!M423</f>
        <v>Najdek</v>
      </c>
      <c r="N32" s="543" t="str">
        <f>výsledky!N423</f>
        <v>Olešná</v>
      </c>
      <c r="O32" s="544" t="str">
        <f>výsledky!O423</f>
        <v>34:54,0</v>
      </c>
      <c r="P32" s="558"/>
      <c r="Q32" s="212"/>
    </row>
    <row r="33" spans="1:17" ht="15" customHeight="1">
      <c r="A33" s="106"/>
      <c r="B33" s="1152"/>
      <c r="C33" s="397">
        <v>2012</v>
      </c>
      <c r="D33" s="447" t="str">
        <f>výsledky!D451</f>
        <v>Petr</v>
      </c>
      <c r="E33" s="448" t="str">
        <f>výsledky!E451</f>
        <v>Škrabánek</v>
      </c>
      <c r="F33" s="449" t="str">
        <f>výsledky!F451</f>
        <v>Bílovec</v>
      </c>
      <c r="G33" s="450" t="str">
        <f>výsledky!G451</f>
        <v>30:12,0</v>
      </c>
      <c r="H33" s="158" t="str">
        <f>výsledky!H451</f>
        <v>Jiří</v>
      </c>
      <c r="I33" s="545" t="str">
        <f>výsledky!I451</f>
        <v>Zátopek</v>
      </c>
      <c r="J33" s="533" t="str">
        <f>výsledky!J451</f>
        <v>Kopřivnice</v>
      </c>
      <c r="K33" s="289" t="str">
        <f>výsledky!K451</f>
        <v>31:11,0</v>
      </c>
      <c r="L33" s="158" t="str">
        <f>výsledky!L451</f>
        <v>Roman</v>
      </c>
      <c r="M33" s="545" t="str">
        <f>výsledky!M451</f>
        <v>Slowioczek</v>
      </c>
      <c r="N33" s="533" t="str">
        <f>výsledky!N451</f>
        <v>Jablunkov</v>
      </c>
      <c r="O33" s="289" t="str">
        <f>výsledky!O451</f>
        <v>31:33,0</v>
      </c>
      <c r="P33" s="556"/>
      <c r="Q33" s="535"/>
    </row>
    <row r="34" spans="1:17" ht="15" customHeight="1">
      <c r="A34" s="106"/>
      <c r="B34" s="1152"/>
      <c r="C34" s="397">
        <v>2013</v>
      </c>
      <c r="D34" s="447" t="str">
        <f>výsledky!D479</f>
        <v>Vladislav</v>
      </c>
      <c r="E34" s="448" t="str">
        <f>výsledky!E479</f>
        <v>Martynek</v>
      </c>
      <c r="F34" s="449" t="str">
        <f>výsledky!F479</f>
        <v>Beskid</v>
      </c>
      <c r="G34" s="450" t="str">
        <f>výsledky!G479</f>
        <v>31:18,0</v>
      </c>
      <c r="H34" s="158" t="str">
        <f>výsledky!H479</f>
        <v>Roman</v>
      </c>
      <c r="I34" s="545" t="str">
        <f>výsledky!I479</f>
        <v>Slowioczek</v>
      </c>
      <c r="J34" s="533" t="str">
        <f>výsledky!J479</f>
        <v>Ostrava</v>
      </c>
      <c r="K34" s="289" t="str">
        <f>výsledky!K479</f>
        <v>32:05,0</v>
      </c>
      <c r="L34" s="158" t="str">
        <f>výsledky!L479</f>
        <v>Josef</v>
      </c>
      <c r="M34" s="545" t="str">
        <f>výsledky!M479</f>
        <v>Nejezchleba</v>
      </c>
      <c r="N34" s="533" t="str">
        <f>výsledky!N479</f>
        <v>Frýdek-Místek</v>
      </c>
      <c r="O34" s="289" t="str">
        <f>výsledky!O479</f>
        <v>34:26,0</v>
      </c>
      <c r="P34" s="556"/>
      <c r="Q34" s="535"/>
    </row>
    <row r="35" spans="1:17" ht="15" customHeight="1">
      <c r="A35" s="106"/>
      <c r="B35" s="1152"/>
      <c r="C35" s="397">
        <v>2014</v>
      </c>
      <c r="D35" s="447" t="str">
        <f>výsledky!D509</f>
        <v>Jiří</v>
      </c>
      <c r="E35" s="448" t="str">
        <f>výsledky!E509</f>
        <v>Zátopek</v>
      </c>
      <c r="F35" s="449" t="str">
        <f>výsledky!F509</f>
        <v>Kopřivnice</v>
      </c>
      <c r="G35" s="450" t="str">
        <f>výsledky!G509</f>
        <v>31:34,0</v>
      </c>
      <c r="H35" s="158" t="str">
        <f>výsledky!H509</f>
        <v>Petr</v>
      </c>
      <c r="I35" s="545" t="str">
        <f>výsledky!I509</f>
        <v>Kučírek</v>
      </c>
      <c r="J35" s="533" t="str">
        <f>výsledky!J509</f>
        <v>Třinec</v>
      </c>
      <c r="K35" s="289" t="str">
        <f>výsledky!K509</f>
        <v>31:57,0</v>
      </c>
      <c r="L35" s="158" t="str">
        <f>výsledky!L509</f>
        <v>Martin</v>
      </c>
      <c r="M35" s="545" t="str">
        <f>výsledky!M509</f>
        <v>Bušek</v>
      </c>
      <c r="N35" s="533" t="str">
        <f>výsledky!N509</f>
        <v>Frýdek-Místek</v>
      </c>
      <c r="O35" s="289" t="str">
        <f>výsledky!O509</f>
        <v>32:29,0</v>
      </c>
      <c r="P35" s="556"/>
      <c r="Q35" s="535"/>
    </row>
    <row r="36" spans="1:17" ht="15" customHeight="1" thickBot="1">
      <c r="A36" s="106"/>
      <c r="B36" s="1153"/>
      <c r="C36" s="177">
        <v>2015</v>
      </c>
      <c r="D36" s="492"/>
      <c r="E36" s="493"/>
      <c r="F36" s="494"/>
      <c r="G36" s="495"/>
      <c r="H36" s="161"/>
      <c r="I36" s="162"/>
      <c r="J36" s="150"/>
      <c r="K36" s="292"/>
      <c r="L36" s="161"/>
      <c r="M36" s="162"/>
      <c r="N36" s="150"/>
      <c r="O36" s="292"/>
      <c r="P36" s="141"/>
      <c r="Q36" s="142"/>
    </row>
  </sheetData>
  <mergeCells count="14">
    <mergeCell ref="B4:B12"/>
    <mergeCell ref="B16:B36"/>
    <mergeCell ref="B14:C15"/>
    <mergeCell ref="B2:C3"/>
    <mergeCell ref="P14:Q14"/>
    <mergeCell ref="D14:O14"/>
    <mergeCell ref="D15:G15"/>
    <mergeCell ref="H15:K15"/>
    <mergeCell ref="L15:O1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Zeros="0" topLeftCell="B14" workbookViewId="0">
      <selection activeCell="L35" sqref="L3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471"/>
      <c r="B1" s="472"/>
      <c r="C1" s="472"/>
      <c r="D1" s="472"/>
      <c r="E1" s="472"/>
      <c r="F1" s="472"/>
      <c r="G1" s="472"/>
      <c r="H1" s="472"/>
      <c r="I1" s="472"/>
      <c r="J1" s="472"/>
      <c r="K1" s="472"/>
      <c r="L1" s="472"/>
      <c r="M1" s="472"/>
      <c r="N1" s="472"/>
      <c r="O1" s="472"/>
      <c r="P1" s="472"/>
      <c r="Q1" s="473"/>
    </row>
    <row r="2" spans="1:17" ht="15" hidden="1" customHeight="1">
      <c r="A2" s="474"/>
      <c r="B2" s="1192" t="s">
        <v>1454</v>
      </c>
      <c r="C2" s="1171"/>
      <c r="D2" s="1132" t="s">
        <v>1445</v>
      </c>
      <c r="E2" s="1133"/>
      <c r="F2" s="1133"/>
      <c r="G2" s="1133"/>
      <c r="H2" s="1133"/>
      <c r="I2" s="1133"/>
      <c r="J2" s="1133"/>
      <c r="K2" s="1133"/>
      <c r="L2" s="1133"/>
      <c r="M2" s="1133"/>
      <c r="N2" s="1133"/>
      <c r="O2" s="1160"/>
      <c r="P2" s="1158" t="s">
        <v>1444</v>
      </c>
      <c r="Q2" s="1159"/>
    </row>
    <row r="3" spans="1:17" ht="15" hidden="1" thickBot="1">
      <c r="A3" s="474"/>
      <c r="B3" s="1193"/>
      <c r="C3" s="1157"/>
      <c r="D3" s="1135" t="s">
        <v>1446</v>
      </c>
      <c r="E3" s="1136"/>
      <c r="F3" s="1136"/>
      <c r="G3" s="1136"/>
      <c r="H3" s="1137" t="s">
        <v>1447</v>
      </c>
      <c r="I3" s="1137"/>
      <c r="J3" s="1137"/>
      <c r="K3" s="1137"/>
      <c r="L3" s="1138" t="s">
        <v>1448</v>
      </c>
      <c r="M3" s="1138"/>
      <c r="N3" s="1138"/>
      <c r="O3" s="1161"/>
      <c r="P3" s="179" t="s">
        <v>1443</v>
      </c>
      <c r="Q3" s="178" t="s">
        <v>1451</v>
      </c>
    </row>
    <row r="4" spans="1:17" ht="15" hidden="1" customHeight="1">
      <c r="A4" s="474"/>
      <c r="B4" s="1184" t="s">
        <v>720</v>
      </c>
      <c r="C4" s="175">
        <v>1995</v>
      </c>
      <c r="D4" s="155"/>
      <c r="E4" s="154"/>
      <c r="F4" s="132"/>
      <c r="G4" s="133"/>
      <c r="H4" s="155"/>
      <c r="I4" s="154"/>
      <c r="J4" s="132"/>
      <c r="K4" s="133"/>
      <c r="L4" s="155"/>
      <c r="M4" s="154"/>
      <c r="N4" s="132"/>
      <c r="O4" s="133"/>
      <c r="P4" s="134"/>
      <c r="Q4" s="135"/>
    </row>
    <row r="5" spans="1:17" ht="15" hidden="1" customHeight="1">
      <c r="A5" s="474"/>
      <c r="B5" s="1185"/>
      <c r="C5" s="176">
        <v>1996</v>
      </c>
      <c r="D5" s="169"/>
      <c r="E5" s="180"/>
      <c r="F5" s="164"/>
      <c r="G5" s="165"/>
      <c r="H5" s="169"/>
      <c r="I5" s="180"/>
      <c r="J5" s="164"/>
      <c r="K5" s="165"/>
      <c r="L5" s="169"/>
      <c r="M5" s="180"/>
      <c r="N5" s="164"/>
      <c r="O5" s="165"/>
      <c r="P5" s="167"/>
      <c r="Q5" s="168"/>
    </row>
    <row r="6" spans="1:17" ht="15" hidden="1" customHeight="1">
      <c r="A6" s="474"/>
      <c r="B6" s="1185"/>
      <c r="C6" s="176">
        <v>1997</v>
      </c>
      <c r="D6" s="169"/>
      <c r="E6" s="170"/>
      <c r="F6" s="171"/>
      <c r="G6" s="165"/>
      <c r="H6" s="169"/>
      <c r="I6" s="170"/>
      <c r="J6" s="171"/>
      <c r="K6" s="165"/>
      <c r="L6" s="169"/>
      <c r="M6" s="170"/>
      <c r="N6" s="171"/>
      <c r="O6" s="165"/>
      <c r="P6" s="167"/>
      <c r="Q6" s="168"/>
    </row>
    <row r="7" spans="1:17" ht="15" hidden="1" customHeight="1">
      <c r="A7" s="474"/>
      <c r="B7" s="1185"/>
      <c r="C7" s="176">
        <v>1998</v>
      </c>
      <c r="D7" s="169"/>
      <c r="E7" s="170"/>
      <c r="F7" s="171"/>
      <c r="G7" s="165"/>
      <c r="H7" s="169"/>
      <c r="I7" s="170"/>
      <c r="J7" s="171"/>
      <c r="K7" s="165"/>
      <c r="L7" s="169"/>
      <c r="M7" s="170"/>
      <c r="N7" s="171"/>
      <c r="O7" s="165"/>
      <c r="P7" s="167"/>
      <c r="Q7" s="168"/>
    </row>
    <row r="8" spans="1:17" ht="15" hidden="1" customHeight="1">
      <c r="A8" s="474"/>
      <c r="B8" s="1185"/>
      <c r="C8" s="176">
        <v>1999</v>
      </c>
      <c r="D8" s="169"/>
      <c r="E8" s="170"/>
      <c r="F8" s="171"/>
      <c r="G8" s="165"/>
      <c r="H8" s="169"/>
      <c r="I8" s="170"/>
      <c r="J8" s="171"/>
      <c r="K8" s="165"/>
      <c r="L8" s="169"/>
      <c r="M8" s="170"/>
      <c r="N8" s="171"/>
      <c r="O8" s="165"/>
      <c r="P8" s="167"/>
      <c r="Q8" s="168"/>
    </row>
    <row r="9" spans="1:17" ht="15" hidden="1" customHeight="1">
      <c r="A9" s="474"/>
      <c r="B9" s="1185"/>
      <c r="C9" s="176">
        <v>2000</v>
      </c>
      <c r="D9" s="169"/>
      <c r="E9" s="170"/>
      <c r="F9" s="171"/>
      <c r="G9" s="165"/>
      <c r="H9" s="169"/>
      <c r="I9" s="170"/>
      <c r="J9" s="171"/>
      <c r="K9" s="165"/>
      <c r="L9" s="169"/>
      <c r="M9" s="170"/>
      <c r="N9" s="171"/>
      <c r="O9" s="165"/>
      <c r="P9" s="167"/>
      <c r="Q9" s="168"/>
    </row>
    <row r="10" spans="1:17" ht="15" hidden="1" customHeight="1">
      <c r="A10" s="474"/>
      <c r="B10" s="1185"/>
      <c r="C10" s="176">
        <v>2001</v>
      </c>
      <c r="D10" s="169"/>
      <c r="E10" s="170"/>
      <c r="F10" s="171"/>
      <c r="G10" s="165"/>
      <c r="H10" s="169"/>
      <c r="I10" s="170"/>
      <c r="J10" s="171"/>
      <c r="K10" s="165"/>
      <c r="L10" s="169"/>
      <c r="M10" s="170"/>
      <c r="N10" s="171"/>
      <c r="O10" s="165"/>
      <c r="P10" s="167"/>
      <c r="Q10" s="168"/>
    </row>
    <row r="11" spans="1:17" ht="15" hidden="1" customHeight="1">
      <c r="A11" s="474"/>
      <c r="B11" s="1185"/>
      <c r="C11" s="176">
        <v>2002</v>
      </c>
      <c r="D11" s="169"/>
      <c r="E11" s="170"/>
      <c r="F11" s="171"/>
      <c r="G11" s="165"/>
      <c r="H11" s="169"/>
      <c r="I11" s="170"/>
      <c r="J11" s="171"/>
      <c r="K11" s="165"/>
      <c r="L11" s="169"/>
      <c r="M11" s="170"/>
      <c r="N11" s="171"/>
      <c r="O11" s="165"/>
      <c r="P11" s="167"/>
      <c r="Q11" s="168"/>
    </row>
    <row r="12" spans="1:17" ht="15" hidden="1" customHeight="1" thickBot="1">
      <c r="A12" s="474"/>
      <c r="B12" s="1185"/>
      <c r="C12" s="177">
        <v>2003</v>
      </c>
      <c r="D12" s="173"/>
      <c r="E12" s="174"/>
      <c r="F12" s="150"/>
      <c r="G12" s="140"/>
      <c r="H12" s="173"/>
      <c r="I12" s="174"/>
      <c r="J12" s="150"/>
      <c r="K12" s="140"/>
      <c r="L12" s="173"/>
      <c r="M12" s="174"/>
      <c r="N12" s="150"/>
      <c r="O12" s="140"/>
      <c r="P12" s="141"/>
      <c r="Q12" s="142"/>
    </row>
    <row r="13" spans="1:17" ht="12.75" hidden="1" thickBot="1">
      <c r="A13" s="474"/>
      <c r="B13" s="106"/>
      <c r="C13" s="106"/>
      <c r="D13" s="106"/>
      <c r="E13" s="106"/>
      <c r="F13" s="106"/>
      <c r="G13" s="106"/>
      <c r="H13" s="106"/>
      <c r="I13" s="106"/>
      <c r="J13" s="106"/>
      <c r="K13" s="106"/>
      <c r="L13" s="106"/>
      <c r="M13" s="106"/>
      <c r="N13" s="106"/>
      <c r="O13" s="106"/>
      <c r="P13" s="106"/>
      <c r="Q13" s="475"/>
    </row>
    <row r="14" spans="1:17" ht="15" customHeight="1">
      <c r="A14" s="471"/>
      <c r="B14" s="1194" t="s">
        <v>1454</v>
      </c>
      <c r="C14" s="1155"/>
      <c r="D14" s="1132" t="s">
        <v>1445</v>
      </c>
      <c r="E14" s="1133"/>
      <c r="F14" s="1133"/>
      <c r="G14" s="1133"/>
      <c r="H14" s="1133"/>
      <c r="I14" s="1133"/>
      <c r="J14" s="1133"/>
      <c r="K14" s="1133"/>
      <c r="L14" s="1133"/>
      <c r="M14" s="1133"/>
      <c r="N14" s="1133"/>
      <c r="O14" s="1160"/>
      <c r="P14" s="1158" t="s">
        <v>1444</v>
      </c>
      <c r="Q14" s="1159"/>
    </row>
    <row r="15" spans="1:17" ht="15" customHeight="1" thickBot="1">
      <c r="A15" s="474"/>
      <c r="B15" s="1193"/>
      <c r="C15" s="1157"/>
      <c r="D15" s="1135" t="s">
        <v>1446</v>
      </c>
      <c r="E15" s="1136"/>
      <c r="F15" s="1136"/>
      <c r="G15" s="1136"/>
      <c r="H15" s="1137" t="s">
        <v>1447</v>
      </c>
      <c r="I15" s="1137"/>
      <c r="J15" s="1137"/>
      <c r="K15" s="1137"/>
      <c r="L15" s="1138" t="s">
        <v>1448</v>
      </c>
      <c r="M15" s="1138"/>
      <c r="N15" s="1138"/>
      <c r="O15" s="1161"/>
      <c r="P15" s="179" t="s">
        <v>1443</v>
      </c>
      <c r="Q15" s="178" t="s">
        <v>1451</v>
      </c>
    </row>
    <row r="16" spans="1:17" ht="15" hidden="1" customHeight="1">
      <c r="A16" s="474"/>
      <c r="B16" s="1195" t="s">
        <v>721</v>
      </c>
      <c r="C16" s="175">
        <v>1995</v>
      </c>
      <c r="D16" s="182">
        <f>výsledky!D23</f>
        <v>0</v>
      </c>
      <c r="E16" s="181">
        <f>výsledky!E23</f>
        <v>0</v>
      </c>
      <c r="F16" s="132">
        <f>výsledky!F23</f>
        <v>0</v>
      </c>
      <c r="G16" s="287">
        <f>výsledky!G23</f>
        <v>0</v>
      </c>
      <c r="H16" s="182">
        <f>výsledky!H23</f>
        <v>0</v>
      </c>
      <c r="I16" s="181">
        <f>výsledky!I23</f>
        <v>0</v>
      </c>
      <c r="J16" s="132">
        <f>výsledky!J23</f>
        <v>0</v>
      </c>
      <c r="K16" s="287">
        <f>výsledky!K23</f>
        <v>0</v>
      </c>
      <c r="L16" s="182">
        <f>výsledky!L23</f>
        <v>0</v>
      </c>
      <c r="M16" s="181">
        <f>výsledky!M23</f>
        <v>0</v>
      </c>
      <c r="N16" s="132">
        <f>výsledky!N23</f>
        <v>0</v>
      </c>
      <c r="O16" s="287">
        <f>výsledky!O23</f>
        <v>0</v>
      </c>
      <c r="P16" s="307"/>
      <c r="Q16" s="135"/>
    </row>
    <row r="17" spans="1:17" ht="15" hidden="1" customHeight="1">
      <c r="A17" s="474"/>
      <c r="B17" s="1187"/>
      <c r="C17" s="176">
        <v>1996</v>
      </c>
      <c r="D17" s="166">
        <f>výsledky!D43</f>
        <v>0</v>
      </c>
      <c r="E17" s="163">
        <f>výsledky!E43</f>
        <v>0</v>
      </c>
      <c r="F17" s="164">
        <f>výsledky!F43</f>
        <v>0</v>
      </c>
      <c r="G17" s="309">
        <f>výsledky!G43</f>
        <v>0</v>
      </c>
      <c r="H17" s="166">
        <f>výsledky!H43</f>
        <v>0</v>
      </c>
      <c r="I17" s="163">
        <f>výsledky!I43</f>
        <v>0</v>
      </c>
      <c r="J17" s="164">
        <f>výsledky!J43</f>
        <v>0</v>
      </c>
      <c r="K17" s="309">
        <f>výsledky!K43</f>
        <v>0</v>
      </c>
      <c r="L17" s="166">
        <f>výsledky!L43</f>
        <v>0</v>
      </c>
      <c r="M17" s="163">
        <f>výsledky!M43</f>
        <v>0</v>
      </c>
      <c r="N17" s="164">
        <f>výsledky!N43</f>
        <v>0</v>
      </c>
      <c r="O17" s="309">
        <f>výsledky!O43</f>
        <v>0</v>
      </c>
      <c r="P17" s="308"/>
      <c r="Q17" s="168"/>
    </row>
    <row r="18" spans="1:17" ht="15" customHeight="1">
      <c r="A18" s="474"/>
      <c r="B18" s="1187"/>
      <c r="C18" s="176">
        <v>1997</v>
      </c>
      <c r="D18" s="166" t="str">
        <f>výsledky!D63</f>
        <v>Jaroslav</v>
      </c>
      <c r="E18" s="172" t="str">
        <f>výsledky!E63</f>
        <v>Gaman</v>
      </c>
      <c r="F18" s="171" t="str">
        <f>výsledky!F63</f>
        <v>Ostrava</v>
      </c>
      <c r="G18" s="309">
        <f>výsledky!G63</f>
        <v>2.5136574074074075E-2</v>
      </c>
      <c r="H18" s="166" t="str">
        <f>výsledky!H63</f>
        <v>Vladislav</v>
      </c>
      <c r="I18" s="172" t="str">
        <f>výsledky!I63</f>
        <v>Mucha</v>
      </c>
      <c r="J18" s="171" t="str">
        <f>výsledky!J63</f>
        <v>Třinec</v>
      </c>
      <c r="K18" s="309">
        <f>výsledky!K63</f>
        <v>2.5598379629629627E-2</v>
      </c>
      <c r="L18" s="166" t="str">
        <f>výsledky!L63</f>
        <v>Miloslav</v>
      </c>
      <c r="M18" s="172" t="str">
        <f>výsledky!M63</f>
        <v>Šuster</v>
      </c>
      <c r="N18" s="171" t="str">
        <f>výsledky!N63</f>
        <v>Záblatí</v>
      </c>
      <c r="O18" s="309">
        <f>výsledky!O63</f>
        <v>2.8391203703703707E-2</v>
      </c>
      <c r="P18" s="308"/>
      <c r="Q18" s="168"/>
    </row>
    <row r="19" spans="1:17" ht="15" customHeight="1">
      <c r="A19" s="474"/>
      <c r="B19" s="1187"/>
      <c r="C19" s="176">
        <v>1998</v>
      </c>
      <c r="D19" s="166" t="str">
        <f>výsledky!D83</f>
        <v>Josef</v>
      </c>
      <c r="E19" s="172" t="str">
        <f>výsledky!E83</f>
        <v>Tatarka</v>
      </c>
      <c r="F19" s="171" t="str">
        <f>výsledky!F83</f>
        <v>Frýdlant</v>
      </c>
      <c r="G19" s="309">
        <f>výsledky!G83</f>
        <v>2.2836805555555551E-2</v>
      </c>
      <c r="H19" s="166" t="str">
        <f>výsledky!H83</f>
        <v>Vladislav</v>
      </c>
      <c r="I19" s="172" t="str">
        <f>výsledky!I83</f>
        <v>Mucha</v>
      </c>
      <c r="J19" s="171" t="str">
        <f>výsledky!J83</f>
        <v>Třinec</v>
      </c>
      <c r="K19" s="309">
        <f>výsledky!K83</f>
        <v>2.4927083333333336E-2</v>
      </c>
      <c r="L19" s="166" t="str">
        <f>výsledky!L83</f>
        <v>Miloslav</v>
      </c>
      <c r="M19" s="172" t="str">
        <f>výsledky!M83</f>
        <v>Šuster</v>
      </c>
      <c r="N19" s="171" t="str">
        <f>výsledky!N83</f>
        <v>Záblatí</v>
      </c>
      <c r="O19" s="309">
        <f>výsledky!O83</f>
        <v>2.9953703703703705E-2</v>
      </c>
      <c r="P19" s="308"/>
      <c r="Q19" s="168"/>
    </row>
    <row r="20" spans="1:17" ht="15" customHeight="1">
      <c r="A20" s="474"/>
      <c r="B20" s="1187"/>
      <c r="C20" s="176">
        <v>1999</v>
      </c>
      <c r="D20" s="199" t="str">
        <f>výsledky!D103</f>
        <v>Josef</v>
      </c>
      <c r="E20" s="200" t="str">
        <f>výsledky!E103</f>
        <v>Tatarka</v>
      </c>
      <c r="F20" s="198" t="str">
        <f>výsledky!F103</f>
        <v>Frýdlant</v>
      </c>
      <c r="G20" s="310">
        <f>výsledky!G103</f>
        <v>2.2453703703703708E-2</v>
      </c>
      <c r="H20" s="166" t="str">
        <f>výsledky!H103</f>
        <v>Vladislav</v>
      </c>
      <c r="I20" s="172" t="str">
        <f>výsledky!I103</f>
        <v>Mucha</v>
      </c>
      <c r="J20" s="171" t="str">
        <f>výsledky!J103</f>
        <v>Třinec</v>
      </c>
      <c r="K20" s="309">
        <f>výsledky!K103</f>
        <v>2.5486111111111112E-2</v>
      </c>
      <c r="L20" s="166" t="str">
        <f>výsledky!L103</f>
        <v>Jaroslav</v>
      </c>
      <c r="M20" s="172" t="str">
        <f>výsledky!M103</f>
        <v>Gaman</v>
      </c>
      <c r="N20" s="171" t="str">
        <f>výsledky!N103</f>
        <v>Bastro</v>
      </c>
      <c r="O20" s="309">
        <f>výsledky!O103</f>
        <v>2.8321759259259258E-2</v>
      </c>
      <c r="P20" s="308"/>
      <c r="Q20" s="168"/>
    </row>
    <row r="21" spans="1:17" ht="15" customHeight="1">
      <c r="A21" s="474"/>
      <c r="B21" s="1187"/>
      <c r="C21" s="176">
        <v>2000</v>
      </c>
      <c r="D21" s="166" t="str">
        <f>výsledky!D125</f>
        <v>Josef</v>
      </c>
      <c r="E21" s="172" t="str">
        <f>výsledky!E125</f>
        <v>Tatarka</v>
      </c>
      <c r="F21" s="171" t="str">
        <f>výsledky!F125</f>
        <v>Frýdlant</v>
      </c>
      <c r="G21" s="309">
        <f>výsledky!G125</f>
        <v>2.3559027777777772E-2</v>
      </c>
      <c r="H21" s="166" t="str">
        <f>výsledky!H125</f>
        <v>Jaroslav</v>
      </c>
      <c r="I21" s="172" t="str">
        <f>výsledky!I125</f>
        <v>Gaman</v>
      </c>
      <c r="J21" s="171" t="str">
        <f>výsledky!J125</f>
        <v>Havířov</v>
      </c>
      <c r="K21" s="309">
        <f>výsledky!K125</f>
        <v>2.6150462962962962E-2</v>
      </c>
      <c r="L21" s="166" t="str">
        <f>výsledky!L125</f>
        <v>Vladislav</v>
      </c>
      <c r="M21" s="172" t="str">
        <f>výsledky!M125</f>
        <v>Mucha</v>
      </c>
      <c r="N21" s="171" t="str">
        <f>výsledky!N125</f>
        <v>Třinec</v>
      </c>
      <c r="O21" s="309">
        <f>výsledky!O125</f>
        <v>2.7120370370370375E-2</v>
      </c>
      <c r="P21" s="308"/>
      <c r="Q21" s="168"/>
    </row>
    <row r="22" spans="1:17" ht="15" customHeight="1">
      <c r="A22" s="474"/>
      <c r="B22" s="1187"/>
      <c r="C22" s="176">
        <v>2001</v>
      </c>
      <c r="D22" s="166" t="str">
        <f>výsledky!D147</f>
        <v xml:space="preserve">Josef               </v>
      </c>
      <c r="E22" s="172" t="str">
        <f>výsledky!E147</f>
        <v xml:space="preserve">Tatarka             </v>
      </c>
      <c r="F22" s="171" t="str">
        <f>výsledky!F147</f>
        <v>Frýdlant</v>
      </c>
      <c r="G22" s="318">
        <f>výsledky!G147</f>
        <v>3508.3</v>
      </c>
      <c r="H22" s="166" t="str">
        <f>výsledky!H147</f>
        <v xml:space="preserve">Miloslav            </v>
      </c>
      <c r="I22" s="172" t="str">
        <f>výsledky!I147</f>
        <v xml:space="preserve">Šuster              </v>
      </c>
      <c r="J22" s="171" t="str">
        <f>výsledky!J147</f>
        <v>Záblatí</v>
      </c>
      <c r="K22" s="318">
        <f>výsledky!K147</f>
        <v>4406.3999999999996</v>
      </c>
      <c r="L22" s="166">
        <f>výsledky!L147</f>
        <v>0</v>
      </c>
      <c r="M22" s="172">
        <f>výsledky!M147</f>
        <v>0</v>
      </c>
      <c r="N22" s="171">
        <f>výsledky!N147</f>
        <v>0</v>
      </c>
      <c r="O22" s="318">
        <f>výsledky!O147</f>
        <v>0</v>
      </c>
      <c r="P22" s="308"/>
      <c r="Q22" s="168"/>
    </row>
    <row r="23" spans="1:17" ht="15" customHeight="1">
      <c r="A23" s="474"/>
      <c r="B23" s="1187"/>
      <c r="C23" s="176">
        <v>2002</v>
      </c>
      <c r="D23" s="166" t="str">
        <f>výsledky!D169</f>
        <v>Ervín</v>
      </c>
      <c r="E23" s="172" t="str">
        <f>výsledky!E169</f>
        <v>Podžorný</v>
      </c>
      <c r="F23" s="171" t="str">
        <f>výsledky!F169</f>
        <v>Třinec</v>
      </c>
      <c r="G23" s="304" t="str">
        <f>výsledky!G169</f>
        <v>34:55,9</v>
      </c>
      <c r="H23" s="166" t="str">
        <f>výsledky!H169</f>
        <v>Zdeněk</v>
      </c>
      <c r="I23" s="172" t="str">
        <f>výsledky!I169</f>
        <v>Fejgrt</v>
      </c>
      <c r="J23" s="171" t="str">
        <f>výsledky!J169</f>
        <v>Vratimov</v>
      </c>
      <c r="K23" s="304" t="str">
        <f>výsledky!K169</f>
        <v>36:25,5</v>
      </c>
      <c r="L23" s="166" t="str">
        <f>výsledky!L169</f>
        <v>Josef</v>
      </c>
      <c r="M23" s="172" t="str">
        <f>výsledky!M169</f>
        <v>Tatarka</v>
      </c>
      <c r="N23" s="171" t="str">
        <f>výsledky!N169</f>
        <v>Frýdlant</v>
      </c>
      <c r="O23" s="304" t="str">
        <f>výsledky!O169</f>
        <v>37:38,8</v>
      </c>
      <c r="P23" s="308"/>
      <c r="Q23" s="168"/>
    </row>
    <row r="24" spans="1:17" ht="15" customHeight="1">
      <c r="A24" s="474"/>
      <c r="B24" s="1187"/>
      <c r="C24" s="176">
        <v>2003</v>
      </c>
      <c r="D24" s="166" t="str">
        <f>výsledky!D213</f>
        <v>Karel</v>
      </c>
      <c r="E24" s="172" t="str">
        <f>výsledky!E213</f>
        <v>Piskoř</v>
      </c>
      <c r="F24" s="171" t="str">
        <f>výsledky!F213</f>
        <v>Tichá</v>
      </c>
      <c r="G24" s="304" t="str">
        <f>výsledky!G213</f>
        <v>33:51,2</v>
      </c>
      <c r="H24" s="166" t="str">
        <f>výsledky!H213</f>
        <v>Ervin</v>
      </c>
      <c r="I24" s="172" t="str">
        <f>výsledky!I213</f>
        <v>Podžorný</v>
      </c>
      <c r="J24" s="171" t="str">
        <f>výsledky!J213</f>
        <v>Třinec</v>
      </c>
      <c r="K24" s="304" t="str">
        <f>výsledky!K213</f>
        <v>35:08,0</v>
      </c>
      <c r="L24" s="166" t="str">
        <f>výsledky!L213</f>
        <v>Zdeněk</v>
      </c>
      <c r="M24" s="172" t="str">
        <f>výsledky!M213</f>
        <v>Fejgrt</v>
      </c>
      <c r="N24" s="171" t="str">
        <f>výsledky!N213</f>
        <v>Frýdek-Místek</v>
      </c>
      <c r="O24" s="304" t="str">
        <f>výsledky!O213</f>
        <v>37:13,2</v>
      </c>
      <c r="P24" s="308"/>
      <c r="Q24" s="168"/>
    </row>
    <row r="25" spans="1:17" ht="15" customHeight="1">
      <c r="A25" s="474"/>
      <c r="B25" s="1187"/>
      <c r="C25" s="176">
        <v>2004</v>
      </c>
      <c r="D25" s="166" t="str">
        <f>výsledky!D235</f>
        <v>Peter</v>
      </c>
      <c r="E25" s="172" t="str">
        <f>výsledky!E235</f>
        <v>Balko</v>
      </c>
      <c r="F25" s="171" t="str">
        <f>výsledky!F235</f>
        <v>Mosty u Jabl.</v>
      </c>
      <c r="G25" s="304" t="str">
        <f>výsledky!G235</f>
        <v>35:06,0</v>
      </c>
      <c r="H25" s="166" t="str">
        <f>výsledky!H235</f>
        <v>Ervín</v>
      </c>
      <c r="I25" s="172" t="str">
        <f>výsledky!I235</f>
        <v>Podžorny</v>
      </c>
      <c r="J25" s="171" t="str">
        <f>výsledky!J235</f>
        <v>Český Těšín</v>
      </c>
      <c r="K25" s="304" t="str">
        <f>výsledky!K235</f>
        <v>35:30,0</v>
      </c>
      <c r="L25" s="166" t="str">
        <f>výsledky!L235</f>
        <v>Josef</v>
      </c>
      <c r="M25" s="172" t="str">
        <f>výsledky!M235</f>
        <v>Tatarka</v>
      </c>
      <c r="N25" s="171" t="str">
        <f>výsledky!N235</f>
        <v>Mosty u Jabl.</v>
      </c>
      <c r="O25" s="304" t="str">
        <f>výsledky!O235</f>
        <v>37:35,0</v>
      </c>
      <c r="P25" s="308"/>
      <c r="Q25" s="168"/>
    </row>
    <row r="26" spans="1:17" ht="15" customHeight="1">
      <c r="A26" s="474"/>
      <c r="B26" s="1187"/>
      <c r="C26" s="176">
        <v>2005</v>
      </c>
      <c r="D26" s="166" t="str">
        <f>výsledky!D261</f>
        <v>Vladimír</v>
      </c>
      <c r="E26" s="172" t="str">
        <f>výsledky!E261</f>
        <v>Rod</v>
      </c>
      <c r="F26" s="171" t="str">
        <f>výsledky!F261</f>
        <v>Ostrava</v>
      </c>
      <c r="G26" s="304" t="str">
        <f>výsledky!G261</f>
        <v>34:31,4</v>
      </c>
      <c r="H26" s="166" t="str">
        <f>výsledky!H261</f>
        <v>Peter</v>
      </c>
      <c r="I26" s="172" t="str">
        <f>výsledky!I261</f>
        <v>Balko</v>
      </c>
      <c r="J26" s="171" t="str">
        <f>výsledky!J261</f>
        <v>Frýdek-Místek</v>
      </c>
      <c r="K26" s="304" t="str">
        <f>výsledky!K261</f>
        <v>35:04,4</v>
      </c>
      <c r="L26" s="166" t="str">
        <f>výsledky!L261</f>
        <v>Josef</v>
      </c>
      <c r="M26" s="172" t="str">
        <f>výsledky!M261</f>
        <v>Tatarka</v>
      </c>
      <c r="N26" s="171" t="str">
        <f>výsledky!N261</f>
        <v>Frýdek-Místek</v>
      </c>
      <c r="O26" s="304" t="str">
        <f>výsledky!O261</f>
        <v>38:52,0</v>
      </c>
      <c r="P26" s="308"/>
      <c r="Q26" s="168"/>
    </row>
    <row r="27" spans="1:17" ht="15" customHeight="1">
      <c r="A27" s="474"/>
      <c r="B27" s="1187"/>
      <c r="C27" s="176">
        <v>2006</v>
      </c>
      <c r="D27" s="461" t="str">
        <f>výsledky!D287</f>
        <v>František</v>
      </c>
      <c r="E27" s="462" t="str">
        <f>výsledky!E287</f>
        <v>Holec</v>
      </c>
      <c r="F27" s="463" t="str">
        <f>výsledky!F287</f>
        <v>Frýdek-Místek</v>
      </c>
      <c r="G27" s="464" t="str">
        <f>výsledky!G287</f>
        <v>32:15,0</v>
      </c>
      <c r="H27" s="166" t="str">
        <f>výsledky!H287</f>
        <v>Jan</v>
      </c>
      <c r="I27" s="172" t="str">
        <f>výsledky!I287</f>
        <v>Konopka</v>
      </c>
      <c r="J27" s="171" t="str">
        <f>výsledky!J287</f>
        <v>Čadca</v>
      </c>
      <c r="K27" s="304" t="str">
        <f>výsledky!K287</f>
        <v>33:50,0</v>
      </c>
      <c r="L27" s="166" t="str">
        <f>výsledky!L287</f>
        <v>Ervín</v>
      </c>
      <c r="M27" s="172" t="str">
        <f>výsledky!M287</f>
        <v>Podžorný</v>
      </c>
      <c r="N27" s="171" t="str">
        <f>výsledky!N287</f>
        <v>Český Těšín</v>
      </c>
      <c r="O27" s="304" t="str">
        <f>výsledky!O287</f>
        <v>34:30,0</v>
      </c>
      <c r="P27" s="454" t="s">
        <v>2176</v>
      </c>
      <c r="Q27" s="168">
        <v>2006</v>
      </c>
    </row>
    <row r="28" spans="1:17" ht="15" customHeight="1">
      <c r="A28" s="474"/>
      <c r="B28" s="1187"/>
      <c r="C28" s="176">
        <v>2007</v>
      </c>
      <c r="D28" s="166" t="str">
        <f>výsledky!D313</f>
        <v>František</v>
      </c>
      <c r="E28" s="172" t="str">
        <f>výsledky!E313</f>
        <v>Holec</v>
      </c>
      <c r="F28" s="171" t="str">
        <f>výsledky!F313</f>
        <v>Frýdek-Místek</v>
      </c>
      <c r="G28" s="304" t="str">
        <f>výsledky!G313</f>
        <v>33:21,9</v>
      </c>
      <c r="H28" s="166" t="str">
        <f>výsledky!H313</f>
        <v>Ervin</v>
      </c>
      <c r="I28" s="172" t="str">
        <f>výsledky!I313</f>
        <v>Podžorny</v>
      </c>
      <c r="J28" s="171" t="str">
        <f>výsledky!J313</f>
        <v>Český Těšín</v>
      </c>
      <c r="K28" s="304" t="str">
        <f>výsledky!K313</f>
        <v>35:50,6</v>
      </c>
      <c r="L28" s="166" t="str">
        <f>výsledky!L313</f>
        <v>Peter</v>
      </c>
      <c r="M28" s="172" t="str">
        <f>výsledky!M313</f>
        <v>Balko</v>
      </c>
      <c r="N28" s="171" t="str">
        <f>výsledky!N313</f>
        <v>Frýdek-Místek</v>
      </c>
      <c r="O28" s="304" t="str">
        <f>výsledky!O313</f>
        <v>35:55,0</v>
      </c>
      <c r="P28" s="308"/>
      <c r="Q28" s="168"/>
    </row>
    <row r="29" spans="1:17" ht="15" customHeight="1" thickBot="1">
      <c r="A29" s="476"/>
      <c r="B29" s="1187"/>
      <c r="C29" s="176">
        <v>2008</v>
      </c>
      <c r="D29" s="166" t="str">
        <f>výsledky!D341</f>
        <v>František</v>
      </c>
      <c r="E29" s="172" t="str">
        <f>výsledky!E341</f>
        <v>Holec</v>
      </c>
      <c r="F29" s="171" t="str">
        <f>výsledky!F341</f>
        <v>Frýdek-Místek</v>
      </c>
      <c r="G29" s="304" t="str">
        <f>výsledky!G341</f>
        <v>34:11,0</v>
      </c>
      <c r="H29" s="166" t="str">
        <f>výsledky!H341</f>
        <v>Ervin</v>
      </c>
      <c r="I29" s="172" t="str">
        <f>výsledky!I341</f>
        <v>Podžorný</v>
      </c>
      <c r="J29" s="171" t="str">
        <f>výsledky!J341</f>
        <v>Český Těšín</v>
      </c>
      <c r="K29" s="304" t="str">
        <f>výsledky!K341</f>
        <v>35:35,0</v>
      </c>
      <c r="L29" s="166" t="str">
        <f>výsledky!L341</f>
        <v>Peter</v>
      </c>
      <c r="M29" s="172" t="str">
        <f>výsledky!M341</f>
        <v>Balko</v>
      </c>
      <c r="N29" s="171" t="str">
        <f>výsledky!N341</f>
        <v>Frýdek-Místek</v>
      </c>
      <c r="O29" s="304" t="str">
        <f>výsledky!O341</f>
        <v>37:05,0</v>
      </c>
      <c r="P29" s="167"/>
      <c r="Q29" s="168"/>
    </row>
    <row r="30" spans="1:17" ht="15" customHeight="1">
      <c r="A30" s="474"/>
      <c r="B30" s="1187"/>
      <c r="C30" s="176">
        <v>2009</v>
      </c>
      <c r="D30" s="166" t="str">
        <f>výsledky!D369</f>
        <v>František</v>
      </c>
      <c r="E30" s="172" t="str">
        <f>výsledky!E369</f>
        <v>Holec</v>
      </c>
      <c r="F30" s="171" t="str">
        <f>výsledky!F369</f>
        <v>Frýdek-Místek</v>
      </c>
      <c r="G30" s="304" t="str">
        <f>výsledky!G369</f>
        <v>34:50,9</v>
      </c>
      <c r="H30" s="166" t="str">
        <f>výsledky!H369</f>
        <v>Ervin</v>
      </c>
      <c r="I30" s="172" t="str">
        <f>výsledky!I369</f>
        <v>Podžorny</v>
      </c>
      <c r="J30" s="171" t="str">
        <f>výsledky!J369</f>
        <v>Český Těšín</v>
      </c>
      <c r="K30" s="304" t="str">
        <f>výsledky!K369</f>
        <v>36:08,0</v>
      </c>
      <c r="L30" s="166" t="str">
        <f>výsledky!L369</f>
        <v>Peter</v>
      </c>
      <c r="M30" s="172" t="str">
        <f>výsledky!M369</f>
        <v>Balko</v>
      </c>
      <c r="N30" s="171" t="str">
        <f>výsledky!N369</f>
        <v>Frýdek-Místek</v>
      </c>
      <c r="O30" s="304" t="str">
        <f>výsledky!O369</f>
        <v>37:23,6</v>
      </c>
      <c r="P30" s="167"/>
      <c r="Q30" s="168"/>
    </row>
    <row r="31" spans="1:17" ht="15" customHeight="1">
      <c r="A31" s="474"/>
      <c r="B31" s="1187"/>
      <c r="C31" s="176">
        <v>2010</v>
      </c>
      <c r="D31" s="166" t="str">
        <f>výsledky!D397</f>
        <v>Alfons</v>
      </c>
      <c r="E31" s="172" t="str">
        <f>výsledky!E397</f>
        <v>Výtisk</v>
      </c>
      <c r="F31" s="171" t="str">
        <f>výsledky!F397</f>
        <v>Ostrava</v>
      </c>
      <c r="G31" s="304" t="str">
        <f>výsledky!G397</f>
        <v>33:34,8</v>
      </c>
      <c r="H31" s="166" t="str">
        <f>výsledky!H397</f>
        <v>Pavol</v>
      </c>
      <c r="I31" s="172" t="str">
        <f>výsledky!I397</f>
        <v>Fogaš</v>
      </c>
      <c r="J31" s="171" t="str">
        <f>výsledky!J397</f>
        <v>Kopřivnice</v>
      </c>
      <c r="K31" s="304" t="str">
        <f>výsledky!K397</f>
        <v>36:44,0</v>
      </c>
      <c r="L31" s="166" t="str">
        <f>výsledky!L397</f>
        <v>Ervin</v>
      </c>
      <c r="M31" s="172" t="str">
        <f>výsledky!M397</f>
        <v>Podžorný</v>
      </c>
      <c r="N31" s="171" t="str">
        <f>výsledky!N397</f>
        <v>Český Těšín</v>
      </c>
      <c r="O31" s="304" t="str">
        <f>výsledky!O397</f>
        <v>37:08,0</v>
      </c>
      <c r="P31" s="167"/>
      <c r="Q31" s="168"/>
    </row>
    <row r="32" spans="1:17" ht="15" customHeight="1">
      <c r="A32" s="474"/>
      <c r="B32" s="1187"/>
      <c r="C32" s="547">
        <v>2011</v>
      </c>
      <c r="D32" s="548" t="str">
        <f>výsledky!D425</f>
        <v>František</v>
      </c>
      <c r="E32" s="549" t="str">
        <f>výsledky!E425</f>
        <v>Holec</v>
      </c>
      <c r="F32" s="543" t="str">
        <f>výsledky!F425</f>
        <v>Frýdek-Místek</v>
      </c>
      <c r="G32" s="544" t="str">
        <f>výsledky!G425</f>
        <v>37:10,0</v>
      </c>
      <c r="H32" s="548" t="str">
        <f>výsledky!H425</f>
        <v>Karel</v>
      </c>
      <c r="I32" s="549" t="str">
        <f>výsledky!I425</f>
        <v>Rechtenberg</v>
      </c>
      <c r="J32" s="543" t="str">
        <f>výsledky!J425</f>
        <v>Frýdlant</v>
      </c>
      <c r="K32" s="544" t="str">
        <f>výsledky!K425</f>
        <v>37:47,0</v>
      </c>
      <c r="L32" s="548" t="str">
        <f>výsledky!L425</f>
        <v>Václav</v>
      </c>
      <c r="M32" s="549" t="str">
        <f>výsledky!M425</f>
        <v>Vilhelm</v>
      </c>
      <c r="N32" s="543" t="str">
        <f>výsledky!N425</f>
        <v>Frýdek-Místek</v>
      </c>
      <c r="O32" s="544" t="str">
        <f>výsledky!O425</f>
        <v>38:20,0</v>
      </c>
      <c r="P32" s="558"/>
      <c r="Q32" s="212"/>
    </row>
    <row r="33" spans="1:17" ht="15" customHeight="1">
      <c r="A33" s="474"/>
      <c r="B33" s="1187"/>
      <c r="C33" s="397">
        <v>2012</v>
      </c>
      <c r="D33" s="158" t="str">
        <f>výsledky!D453</f>
        <v>Stanislav</v>
      </c>
      <c r="E33" s="545" t="str">
        <f>výsledky!E453</f>
        <v>Sviták</v>
      </c>
      <c r="F33" s="533" t="str">
        <f>výsledky!F453</f>
        <v>Ostrava</v>
      </c>
      <c r="G33" s="289" t="str">
        <f>výsledky!G453</f>
        <v>33:40,0</v>
      </c>
      <c r="H33" s="158" t="str">
        <f>výsledky!H453</f>
        <v>Josef</v>
      </c>
      <c r="I33" s="545" t="str">
        <f>výsledky!I453</f>
        <v>Kvita</v>
      </c>
      <c r="J33" s="533" t="str">
        <f>výsledky!J453</f>
        <v>Kopřivnice</v>
      </c>
      <c r="K33" s="289" t="str">
        <f>výsledky!K453</f>
        <v>34:23,0</v>
      </c>
      <c r="L33" s="158" t="str">
        <f>výsledky!L453</f>
        <v>Josef</v>
      </c>
      <c r="M33" s="545" t="str">
        <f>výsledky!M453</f>
        <v>Smola</v>
      </c>
      <c r="N33" s="533" t="str">
        <f>výsledky!N453</f>
        <v>Ostrava</v>
      </c>
      <c r="O33" s="289" t="str">
        <f>výsledky!O453</f>
        <v>39:11,0</v>
      </c>
      <c r="P33" s="556"/>
      <c r="Q33" s="535"/>
    </row>
    <row r="34" spans="1:17" ht="15" customHeight="1">
      <c r="A34" s="474"/>
      <c r="B34" s="1187"/>
      <c r="C34" s="397">
        <v>2013</v>
      </c>
      <c r="D34" s="158" t="str">
        <f>výsledky!D481</f>
        <v>Stanislav</v>
      </c>
      <c r="E34" s="545" t="str">
        <f>výsledky!E481</f>
        <v>Sviták</v>
      </c>
      <c r="F34" s="533" t="str">
        <f>výsledky!F481</f>
        <v>Ostrava</v>
      </c>
      <c r="G34" s="289" t="str">
        <f>výsledky!G481</f>
        <v>34:40,0</v>
      </c>
      <c r="H34" s="158" t="str">
        <f>výsledky!H481</f>
        <v>Josef</v>
      </c>
      <c r="I34" s="545" t="str">
        <f>výsledky!I481</f>
        <v>Majerik</v>
      </c>
      <c r="J34" s="533" t="str">
        <f>výsledky!J481</f>
        <v>Čadca</v>
      </c>
      <c r="K34" s="289" t="str">
        <f>výsledky!K481</f>
        <v>38:47,0</v>
      </c>
      <c r="L34" s="158" t="str">
        <f>výsledky!L481</f>
        <v>Václav</v>
      </c>
      <c r="M34" s="545" t="str">
        <f>výsledky!M481</f>
        <v>Vilhelm</v>
      </c>
      <c r="N34" s="533" t="str">
        <f>výsledky!N481</f>
        <v>Frýdek - Místek</v>
      </c>
      <c r="O34" s="289" t="str">
        <f>výsledky!O481</f>
        <v>42:21,0</v>
      </c>
      <c r="P34" s="556"/>
      <c r="Q34" s="535"/>
    </row>
    <row r="35" spans="1:17" ht="15" customHeight="1">
      <c r="A35" s="474"/>
      <c r="B35" s="1187"/>
      <c r="C35" s="397">
        <v>2014</v>
      </c>
      <c r="D35" s="158" t="str">
        <f>výsledky!D511</f>
        <v>Karel</v>
      </c>
      <c r="E35" s="545" t="str">
        <f>výsledky!E511</f>
        <v>Rechtenberg</v>
      </c>
      <c r="F35" s="533" t="str">
        <f>výsledky!F511</f>
        <v>Frýdlant</v>
      </c>
      <c r="G35" s="289" t="str">
        <f>výsledky!G511</f>
        <v>43:21,0</v>
      </c>
      <c r="H35" s="158" t="str">
        <f>výsledky!H511</f>
        <v>František</v>
      </c>
      <c r="I35" s="545" t="str">
        <f>výsledky!I511</f>
        <v>Holec</v>
      </c>
      <c r="J35" s="533" t="str">
        <f>výsledky!J511</f>
        <v>Frýdek - Místek</v>
      </c>
      <c r="K35" s="289" t="str">
        <f>výsledky!K511</f>
        <v>46:04,0</v>
      </c>
      <c r="L35" s="158">
        <f>výsledky!L511</f>
        <v>0</v>
      </c>
      <c r="M35" s="545">
        <f>výsledky!M511</f>
        <v>0</v>
      </c>
      <c r="N35" s="533">
        <f>výsledky!N511</f>
        <v>0</v>
      </c>
      <c r="O35" s="289">
        <f>výsledky!O511</f>
        <v>0</v>
      </c>
      <c r="P35" s="556"/>
      <c r="Q35" s="535"/>
    </row>
    <row r="36" spans="1:17" ht="15" customHeight="1" thickBot="1">
      <c r="A36" s="476"/>
      <c r="B36" s="1188"/>
      <c r="C36" s="177">
        <v>2015</v>
      </c>
      <c r="D36" s="161"/>
      <c r="E36" s="162"/>
      <c r="F36" s="150"/>
      <c r="G36" s="292"/>
      <c r="H36" s="161"/>
      <c r="I36" s="162"/>
      <c r="J36" s="150"/>
      <c r="K36" s="292"/>
      <c r="L36" s="161"/>
      <c r="M36" s="162"/>
      <c r="N36" s="150"/>
      <c r="O36" s="292"/>
      <c r="P36" s="141"/>
      <c r="Q36" s="142"/>
    </row>
  </sheetData>
  <mergeCells count="14">
    <mergeCell ref="B4:B12"/>
    <mergeCell ref="B14:C15"/>
    <mergeCell ref="B16:B36"/>
    <mergeCell ref="P14:Q14"/>
    <mergeCell ref="D14:O14"/>
    <mergeCell ref="D15:G15"/>
    <mergeCell ref="H15:K15"/>
    <mergeCell ref="L15:O15"/>
    <mergeCell ref="B2:C3"/>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Zeros="0" topLeftCell="B14" workbookViewId="0">
      <selection activeCell="H35" sqref="H3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2:17" ht="12.75" hidden="1" thickBot="1">
      <c r="B1" s="71"/>
      <c r="C1" s="71"/>
      <c r="D1" s="71"/>
      <c r="E1" s="71"/>
      <c r="F1" s="71"/>
      <c r="G1" s="71"/>
      <c r="H1" s="71"/>
      <c r="I1" s="71"/>
      <c r="J1" s="71"/>
      <c r="K1" s="71"/>
      <c r="L1" s="71"/>
      <c r="M1" s="71"/>
      <c r="N1" s="71"/>
      <c r="O1" s="71"/>
      <c r="P1" s="71"/>
      <c r="Q1" s="71"/>
    </row>
    <row r="2" spans="2:17" ht="15.75" hidden="1" customHeight="1" thickBot="1">
      <c r="B2" s="1196" t="s">
        <v>1454</v>
      </c>
      <c r="C2" s="1171"/>
      <c r="D2" s="1132" t="s">
        <v>1445</v>
      </c>
      <c r="E2" s="1133"/>
      <c r="F2" s="1133"/>
      <c r="G2" s="1133"/>
      <c r="H2" s="1133"/>
      <c r="I2" s="1133"/>
      <c r="J2" s="1133"/>
      <c r="K2" s="1133"/>
      <c r="L2" s="1133"/>
      <c r="M2" s="1133"/>
      <c r="N2" s="1133"/>
      <c r="O2" s="1160"/>
      <c r="P2" s="1158" t="s">
        <v>1444</v>
      </c>
      <c r="Q2" s="1159"/>
    </row>
    <row r="3" spans="2:17" ht="15" hidden="1" thickBot="1">
      <c r="B3" s="1193"/>
      <c r="C3" s="1157"/>
      <c r="D3" s="1135" t="s">
        <v>1446</v>
      </c>
      <c r="E3" s="1136"/>
      <c r="F3" s="1136"/>
      <c r="G3" s="1136"/>
      <c r="H3" s="1137" t="s">
        <v>1447</v>
      </c>
      <c r="I3" s="1137"/>
      <c r="J3" s="1137"/>
      <c r="K3" s="1137"/>
      <c r="L3" s="1138" t="s">
        <v>1448</v>
      </c>
      <c r="M3" s="1138"/>
      <c r="N3" s="1138"/>
      <c r="O3" s="1161"/>
      <c r="P3" s="179" t="s">
        <v>1443</v>
      </c>
      <c r="Q3" s="178" t="s">
        <v>1451</v>
      </c>
    </row>
    <row r="4" spans="2:17" ht="12.75" hidden="1" customHeight="1" thickBot="1">
      <c r="B4" s="1184" t="s">
        <v>720</v>
      </c>
      <c r="C4" s="175">
        <v>1995</v>
      </c>
      <c r="D4" s="155"/>
      <c r="E4" s="154"/>
      <c r="F4" s="132"/>
      <c r="G4" s="133"/>
      <c r="H4" s="155"/>
      <c r="I4" s="154"/>
      <c r="J4" s="132"/>
      <c r="K4" s="133"/>
      <c r="L4" s="155"/>
      <c r="M4" s="154"/>
      <c r="N4" s="132"/>
      <c r="O4" s="133"/>
      <c r="P4" s="134"/>
      <c r="Q4" s="135"/>
    </row>
    <row r="5" spans="2:17" ht="12.75" hidden="1" customHeight="1" thickBot="1">
      <c r="B5" s="1185"/>
      <c r="C5" s="176">
        <v>1996</v>
      </c>
      <c r="D5" s="169"/>
      <c r="E5" s="180"/>
      <c r="F5" s="164"/>
      <c r="G5" s="165"/>
      <c r="H5" s="169"/>
      <c r="I5" s="180"/>
      <c r="J5" s="164"/>
      <c r="K5" s="165"/>
      <c r="L5" s="169"/>
      <c r="M5" s="180"/>
      <c r="N5" s="164"/>
      <c r="O5" s="165"/>
      <c r="P5" s="167"/>
      <c r="Q5" s="168"/>
    </row>
    <row r="6" spans="2:17" ht="12.75" hidden="1" customHeight="1" thickBot="1">
      <c r="B6" s="1185"/>
      <c r="C6" s="176">
        <v>1997</v>
      </c>
      <c r="D6" s="169"/>
      <c r="E6" s="170"/>
      <c r="F6" s="171"/>
      <c r="G6" s="165"/>
      <c r="H6" s="169"/>
      <c r="I6" s="170"/>
      <c r="J6" s="171"/>
      <c r="K6" s="165"/>
      <c r="L6" s="169"/>
      <c r="M6" s="170"/>
      <c r="N6" s="171"/>
      <c r="O6" s="165"/>
      <c r="P6" s="167"/>
      <c r="Q6" s="168"/>
    </row>
    <row r="7" spans="2:17" ht="12.75" hidden="1" customHeight="1" thickBot="1">
      <c r="B7" s="1185"/>
      <c r="C7" s="176">
        <v>1998</v>
      </c>
      <c r="D7" s="169"/>
      <c r="E7" s="170"/>
      <c r="F7" s="171"/>
      <c r="G7" s="165"/>
      <c r="H7" s="169"/>
      <c r="I7" s="170"/>
      <c r="J7" s="171"/>
      <c r="K7" s="165"/>
      <c r="L7" s="169"/>
      <c r="M7" s="170"/>
      <c r="N7" s="171"/>
      <c r="O7" s="165"/>
      <c r="P7" s="167"/>
      <c r="Q7" s="168"/>
    </row>
    <row r="8" spans="2:17" ht="12.75" hidden="1" customHeight="1" thickBot="1">
      <c r="B8" s="1185"/>
      <c r="C8" s="176">
        <v>1999</v>
      </c>
      <c r="D8" s="169"/>
      <c r="E8" s="170"/>
      <c r="F8" s="171"/>
      <c r="G8" s="165"/>
      <c r="H8" s="169"/>
      <c r="I8" s="170"/>
      <c r="J8" s="171"/>
      <c r="K8" s="165"/>
      <c r="L8" s="169"/>
      <c r="M8" s="170"/>
      <c r="N8" s="171"/>
      <c r="O8" s="165"/>
      <c r="P8" s="167"/>
      <c r="Q8" s="168"/>
    </row>
    <row r="9" spans="2:17" ht="12.75" hidden="1" customHeight="1" thickBot="1">
      <c r="B9" s="1185"/>
      <c r="C9" s="176">
        <v>2000</v>
      </c>
      <c r="D9" s="169"/>
      <c r="E9" s="170"/>
      <c r="F9" s="171"/>
      <c r="G9" s="165"/>
      <c r="H9" s="169"/>
      <c r="I9" s="170"/>
      <c r="J9" s="171"/>
      <c r="K9" s="165"/>
      <c r="L9" s="169"/>
      <c r="M9" s="170"/>
      <c r="N9" s="171"/>
      <c r="O9" s="165"/>
      <c r="P9" s="167"/>
      <c r="Q9" s="168"/>
    </row>
    <row r="10" spans="2:17" ht="12.75" hidden="1" customHeight="1" thickBot="1">
      <c r="B10" s="1185"/>
      <c r="C10" s="176">
        <v>2001</v>
      </c>
      <c r="D10" s="169"/>
      <c r="E10" s="170"/>
      <c r="F10" s="171"/>
      <c r="G10" s="165"/>
      <c r="H10" s="169"/>
      <c r="I10" s="170"/>
      <c r="J10" s="171"/>
      <c r="K10" s="165"/>
      <c r="L10" s="169"/>
      <c r="M10" s="170"/>
      <c r="N10" s="171"/>
      <c r="O10" s="165"/>
      <c r="P10" s="167"/>
      <c r="Q10" s="168"/>
    </row>
    <row r="11" spans="2:17" ht="12.75" hidden="1" customHeight="1" thickBot="1">
      <c r="B11" s="1185"/>
      <c r="C11" s="176">
        <v>2002</v>
      </c>
      <c r="D11" s="169"/>
      <c r="E11" s="170"/>
      <c r="F11" s="171"/>
      <c r="G11" s="165"/>
      <c r="H11" s="169"/>
      <c r="I11" s="170"/>
      <c r="J11" s="171"/>
      <c r="K11" s="165"/>
      <c r="L11" s="169"/>
      <c r="M11" s="170"/>
      <c r="N11" s="171"/>
      <c r="O11" s="165"/>
      <c r="P11" s="167"/>
      <c r="Q11" s="168"/>
    </row>
    <row r="12" spans="2:17" ht="12.75" hidden="1" customHeight="1" thickBot="1">
      <c r="B12" s="1185"/>
      <c r="C12" s="177">
        <v>2003</v>
      </c>
      <c r="D12" s="173"/>
      <c r="E12" s="174"/>
      <c r="F12" s="150"/>
      <c r="G12" s="140"/>
      <c r="H12" s="173"/>
      <c r="I12" s="174"/>
      <c r="J12" s="150"/>
      <c r="K12" s="140"/>
      <c r="L12" s="173"/>
      <c r="M12" s="174"/>
      <c r="N12" s="150"/>
      <c r="O12" s="140"/>
      <c r="P12" s="141"/>
      <c r="Q12" s="142"/>
    </row>
    <row r="13" spans="2:17" ht="12.75" hidden="1" thickBot="1"/>
    <row r="14" spans="2:17" ht="15" customHeight="1">
      <c r="B14" s="1154" t="s">
        <v>2820</v>
      </c>
      <c r="C14" s="1155"/>
      <c r="D14" s="1132" t="s">
        <v>1445</v>
      </c>
      <c r="E14" s="1133"/>
      <c r="F14" s="1133"/>
      <c r="G14" s="1133"/>
      <c r="H14" s="1133"/>
      <c r="I14" s="1133"/>
      <c r="J14" s="1133"/>
      <c r="K14" s="1133"/>
      <c r="L14" s="1133"/>
      <c r="M14" s="1133"/>
      <c r="N14" s="1133"/>
      <c r="O14" s="1160"/>
      <c r="P14" s="1158" t="s">
        <v>1444</v>
      </c>
      <c r="Q14" s="1159"/>
    </row>
    <row r="15" spans="2:17" ht="15" customHeight="1" thickBot="1">
      <c r="B15" s="1156"/>
      <c r="C15" s="1157"/>
      <c r="D15" s="1135" t="s">
        <v>1446</v>
      </c>
      <c r="E15" s="1136"/>
      <c r="F15" s="1136"/>
      <c r="G15" s="1136"/>
      <c r="H15" s="1137" t="s">
        <v>1447</v>
      </c>
      <c r="I15" s="1137"/>
      <c r="J15" s="1137"/>
      <c r="K15" s="1137"/>
      <c r="L15" s="1138" t="s">
        <v>1448</v>
      </c>
      <c r="M15" s="1138"/>
      <c r="N15" s="1138"/>
      <c r="O15" s="1161"/>
      <c r="P15" s="179" t="s">
        <v>1443</v>
      </c>
      <c r="Q15" s="178" t="s">
        <v>1451</v>
      </c>
    </row>
    <row r="16" spans="2:17" ht="12" hidden="1" customHeight="1">
      <c r="B16" s="1151" t="s">
        <v>721</v>
      </c>
      <c r="C16" s="175">
        <v>1995</v>
      </c>
      <c r="D16" s="431"/>
      <c r="E16" s="432"/>
      <c r="F16" s="433"/>
      <c r="G16" s="434"/>
      <c r="H16" s="431"/>
      <c r="I16" s="432"/>
      <c r="J16" s="433"/>
      <c r="K16" s="434"/>
      <c r="L16" s="431"/>
      <c r="M16" s="432"/>
      <c r="N16" s="433"/>
      <c r="O16" s="434"/>
      <c r="P16" s="435"/>
      <c r="Q16" s="436"/>
    </row>
    <row r="17" spans="2:17" ht="12" hidden="1" customHeight="1">
      <c r="B17" s="1152"/>
      <c r="C17" s="176">
        <v>1996</v>
      </c>
      <c r="D17" s="437"/>
      <c r="E17" s="438"/>
      <c r="F17" s="439"/>
      <c r="G17" s="440"/>
      <c r="H17" s="437"/>
      <c r="I17" s="438"/>
      <c r="J17" s="439"/>
      <c r="K17" s="440"/>
      <c r="L17" s="437"/>
      <c r="M17" s="438"/>
      <c r="N17" s="439"/>
      <c r="O17" s="440"/>
      <c r="P17" s="441"/>
      <c r="Q17" s="442"/>
    </row>
    <row r="18" spans="2:17" ht="12" hidden="1" customHeight="1">
      <c r="B18" s="1152"/>
      <c r="C18" s="176">
        <v>1997</v>
      </c>
      <c r="D18" s="437"/>
      <c r="E18" s="443"/>
      <c r="F18" s="444"/>
      <c r="G18" s="440"/>
      <c r="H18" s="437"/>
      <c r="I18" s="443"/>
      <c r="J18" s="444"/>
      <c r="K18" s="440"/>
      <c r="L18" s="437"/>
      <c r="M18" s="443"/>
      <c r="N18" s="444"/>
      <c r="O18" s="440"/>
      <c r="P18" s="441"/>
      <c r="Q18" s="442"/>
    </row>
    <row r="19" spans="2:17" ht="12" hidden="1" customHeight="1">
      <c r="B19" s="1152"/>
      <c r="C19" s="176">
        <v>1998</v>
      </c>
      <c r="D19" s="437"/>
      <c r="E19" s="443"/>
      <c r="F19" s="444"/>
      <c r="G19" s="440"/>
      <c r="H19" s="437"/>
      <c r="I19" s="443"/>
      <c r="J19" s="444"/>
      <c r="K19" s="440"/>
      <c r="L19" s="437"/>
      <c r="M19" s="443"/>
      <c r="N19" s="444"/>
      <c r="O19" s="440"/>
      <c r="P19" s="441"/>
      <c r="Q19" s="442"/>
    </row>
    <row r="20" spans="2:17" ht="12" hidden="1" customHeight="1">
      <c r="B20" s="1152"/>
      <c r="C20" s="176">
        <v>1999</v>
      </c>
      <c r="D20" s="437"/>
      <c r="E20" s="443"/>
      <c r="F20" s="444"/>
      <c r="G20" s="440"/>
      <c r="H20" s="437"/>
      <c r="I20" s="443"/>
      <c r="J20" s="444"/>
      <c r="K20" s="440"/>
      <c r="L20" s="437"/>
      <c r="M20" s="443"/>
      <c r="N20" s="444"/>
      <c r="O20" s="440"/>
      <c r="P20" s="441"/>
      <c r="Q20" s="442"/>
    </row>
    <row r="21" spans="2:17" ht="12" hidden="1" customHeight="1">
      <c r="B21" s="1152"/>
      <c r="C21" s="176">
        <v>2000</v>
      </c>
      <c r="D21" s="437"/>
      <c r="E21" s="443"/>
      <c r="F21" s="444"/>
      <c r="G21" s="440"/>
      <c r="H21" s="437"/>
      <c r="I21" s="443"/>
      <c r="J21" s="444"/>
      <c r="K21" s="440"/>
      <c r="L21" s="437"/>
      <c r="M21" s="443"/>
      <c r="N21" s="444"/>
      <c r="O21" s="440"/>
      <c r="P21" s="441"/>
      <c r="Q21" s="442"/>
    </row>
    <row r="22" spans="2:17" ht="12" hidden="1" customHeight="1">
      <c r="B22" s="1152"/>
      <c r="C22" s="176">
        <v>2001</v>
      </c>
      <c r="D22" s="437"/>
      <c r="E22" s="443"/>
      <c r="F22" s="444"/>
      <c r="G22" s="445"/>
      <c r="H22" s="437"/>
      <c r="I22" s="443"/>
      <c r="J22" s="444"/>
      <c r="K22" s="445"/>
      <c r="L22" s="437"/>
      <c r="M22" s="443"/>
      <c r="N22" s="444"/>
      <c r="O22" s="445"/>
      <c r="P22" s="441"/>
      <c r="Q22" s="442"/>
    </row>
    <row r="23" spans="2:17" ht="12" hidden="1" customHeight="1">
      <c r="B23" s="1152"/>
      <c r="C23" s="176">
        <v>2002</v>
      </c>
      <c r="D23" s="437"/>
      <c r="E23" s="443"/>
      <c r="F23" s="444"/>
      <c r="G23" s="446"/>
      <c r="H23" s="437"/>
      <c r="I23" s="443"/>
      <c r="J23" s="444"/>
      <c r="K23" s="446"/>
      <c r="L23" s="437"/>
      <c r="M23" s="443"/>
      <c r="N23" s="444"/>
      <c r="O23" s="446"/>
      <c r="P23" s="441"/>
      <c r="Q23" s="442"/>
    </row>
    <row r="24" spans="2:17" ht="12" hidden="1" customHeight="1">
      <c r="B24" s="1152"/>
      <c r="C24" s="397">
        <v>2003</v>
      </c>
      <c r="D24" s="447"/>
      <c r="E24" s="448"/>
      <c r="F24" s="449"/>
      <c r="G24" s="450"/>
      <c r="H24" s="447"/>
      <c r="I24" s="448"/>
      <c r="J24" s="449"/>
      <c r="K24" s="450"/>
      <c r="L24" s="447"/>
      <c r="M24" s="448"/>
      <c r="N24" s="449"/>
      <c r="O24" s="450"/>
      <c r="P24" s="451"/>
      <c r="Q24" s="452"/>
    </row>
    <row r="25" spans="2:17" ht="12" hidden="1" customHeight="1">
      <c r="B25" s="1152"/>
      <c r="C25" s="397">
        <v>2004</v>
      </c>
      <c r="D25" s="447"/>
      <c r="E25" s="448"/>
      <c r="F25" s="449"/>
      <c r="G25" s="450"/>
      <c r="H25" s="447"/>
      <c r="I25" s="448"/>
      <c r="J25" s="449"/>
      <c r="K25" s="450"/>
      <c r="L25" s="447"/>
      <c r="M25" s="448"/>
      <c r="N25" s="449"/>
      <c r="O25" s="450"/>
      <c r="P25" s="451"/>
      <c r="Q25" s="452"/>
    </row>
    <row r="26" spans="2:17" ht="12" hidden="1" customHeight="1">
      <c r="B26" s="1152"/>
      <c r="C26" s="397">
        <v>2005</v>
      </c>
      <c r="D26" s="447"/>
      <c r="E26" s="448"/>
      <c r="F26" s="449"/>
      <c r="G26" s="450"/>
      <c r="H26" s="447"/>
      <c r="I26" s="448"/>
      <c r="J26" s="449"/>
      <c r="K26" s="450"/>
      <c r="L26" s="447"/>
      <c r="M26" s="448"/>
      <c r="N26" s="449"/>
      <c r="O26" s="450"/>
      <c r="P26" s="451"/>
      <c r="Q26" s="452"/>
    </row>
    <row r="27" spans="2:17" ht="15" customHeight="1">
      <c r="B27" s="1152"/>
      <c r="C27" s="397">
        <v>2006</v>
      </c>
      <c r="D27" s="437"/>
      <c r="E27" s="443"/>
      <c r="F27" s="444"/>
      <c r="G27" s="446"/>
      <c r="H27" s="437"/>
      <c r="I27" s="443"/>
      <c r="J27" s="444"/>
      <c r="K27" s="446"/>
      <c r="L27" s="437"/>
      <c r="M27" s="443"/>
      <c r="N27" s="444"/>
      <c r="O27" s="446"/>
      <c r="P27" s="453"/>
      <c r="Q27" s="442"/>
    </row>
    <row r="28" spans="2:17" ht="15" customHeight="1">
      <c r="B28" s="1152"/>
      <c r="C28" s="397">
        <v>2007</v>
      </c>
      <c r="D28" s="437" t="str">
        <f>výsledky!D315</f>
        <v>Jaroslav</v>
      </c>
      <c r="E28" s="443" t="str">
        <f>výsledky!E315</f>
        <v>Gaman</v>
      </c>
      <c r="F28" s="444" t="str">
        <f>výsledky!F315</f>
        <v>Havířov</v>
      </c>
      <c r="G28" s="446" t="str">
        <f>výsledky!G315</f>
        <v>41:03,5</v>
      </c>
      <c r="H28" s="166" t="str">
        <f>výsledky!H315</f>
        <v>Jaromír</v>
      </c>
      <c r="I28" s="172" t="str">
        <f>výsledky!I315</f>
        <v>Volný</v>
      </c>
      <c r="J28" s="171" t="str">
        <f>výsledky!J315</f>
        <v>Ostrava</v>
      </c>
      <c r="K28" s="304" t="str">
        <f>výsledky!K315</f>
        <v>43:40,1</v>
      </c>
      <c r="L28" s="166" t="str">
        <f>výsledky!L315</f>
        <v>Miloslav</v>
      </c>
      <c r="M28" s="172" t="str">
        <f>výsledky!M315</f>
        <v>Šuster</v>
      </c>
      <c r="N28" s="171" t="str">
        <f>výsledky!N315</f>
        <v>Záblatí</v>
      </c>
      <c r="O28" s="304" t="str">
        <f>výsledky!O315</f>
        <v>47:04,8</v>
      </c>
      <c r="P28" s="308"/>
      <c r="Q28" s="168"/>
    </row>
    <row r="29" spans="2:17" ht="15" customHeight="1">
      <c r="B29" s="1152"/>
      <c r="C29" s="176">
        <v>2008</v>
      </c>
      <c r="D29" s="166" t="str">
        <f>výsledky!D343</f>
        <v>Jaroslav</v>
      </c>
      <c r="E29" s="172" t="str">
        <f>výsledky!E343</f>
        <v>Gaman</v>
      </c>
      <c r="F29" s="171" t="str">
        <f>výsledky!F343</f>
        <v>Havířov</v>
      </c>
      <c r="G29" s="304" t="str">
        <f>výsledky!G343</f>
        <v>47:47,0</v>
      </c>
      <c r="H29" s="166" t="str">
        <f>výsledky!H343</f>
        <v>František</v>
      </c>
      <c r="I29" s="172" t="str">
        <f>výsledky!I343</f>
        <v>Zikeš</v>
      </c>
      <c r="J29" s="171" t="str">
        <f>výsledky!J343</f>
        <v>Frýdek-Místek</v>
      </c>
      <c r="K29" s="304" t="str">
        <f>výsledky!K343</f>
        <v>49:19,0</v>
      </c>
      <c r="L29" s="166" t="str">
        <f>výsledky!L343</f>
        <v>Miloslav</v>
      </c>
      <c r="M29" s="172" t="str">
        <f>výsledky!M343</f>
        <v>Šuster</v>
      </c>
      <c r="N29" s="171" t="str">
        <f>výsledky!N343</f>
        <v>Záblatí</v>
      </c>
      <c r="O29" s="304" t="str">
        <f>výsledky!O343</f>
        <v>50:18,0</v>
      </c>
      <c r="P29" s="167"/>
      <c r="Q29" s="168"/>
    </row>
    <row r="30" spans="2:17" ht="15" customHeight="1">
      <c r="B30" s="1152"/>
      <c r="C30" s="176">
        <v>2009</v>
      </c>
      <c r="D30" s="166" t="str">
        <f>výsledky!D371</f>
        <v>Jaroslav</v>
      </c>
      <c r="E30" s="172" t="str">
        <f>výsledky!E371</f>
        <v>Gaman</v>
      </c>
      <c r="F30" s="171" t="str">
        <f>výsledky!F371</f>
        <v>Havířov</v>
      </c>
      <c r="G30" s="304" t="str">
        <f>výsledky!G371</f>
        <v>43:03,0</v>
      </c>
      <c r="H30" s="166">
        <f>výsledky!H371</f>
        <v>0</v>
      </c>
      <c r="I30" s="172">
        <f>výsledky!I371</f>
        <v>0</v>
      </c>
      <c r="J30" s="171">
        <f>výsledky!J371</f>
        <v>0</v>
      </c>
      <c r="K30" s="304">
        <f>výsledky!K371</f>
        <v>0</v>
      </c>
      <c r="L30" s="166">
        <f>výsledky!L371</f>
        <v>0</v>
      </c>
      <c r="M30" s="172">
        <f>výsledky!M371</f>
        <v>0</v>
      </c>
      <c r="N30" s="171">
        <f>výsledky!N371</f>
        <v>0</v>
      </c>
      <c r="O30" s="304">
        <f>výsledky!O371</f>
        <v>0</v>
      </c>
      <c r="P30" s="167"/>
      <c r="Q30" s="168"/>
    </row>
    <row r="31" spans="2:17" ht="15" customHeight="1">
      <c r="B31" s="1152"/>
      <c r="C31" s="176">
        <v>2010</v>
      </c>
      <c r="D31" s="166" t="str">
        <f>výsledky!D399</f>
        <v>Jaroslav</v>
      </c>
      <c r="E31" s="172" t="str">
        <f>výsledky!E399</f>
        <v>Gaman</v>
      </c>
      <c r="F31" s="171" t="str">
        <f>výsledky!F399</f>
        <v>Havířov</v>
      </c>
      <c r="G31" s="304" t="str">
        <f>výsledky!G399</f>
        <v>45:59,0</v>
      </c>
      <c r="H31" s="166" t="str">
        <f>výsledky!H399</f>
        <v>František</v>
      </c>
      <c r="I31" s="172" t="str">
        <f>výsledky!I399</f>
        <v>Zikeš</v>
      </c>
      <c r="J31" s="171" t="str">
        <f>výsledky!J399</f>
        <v>Frýdek-Místek</v>
      </c>
      <c r="K31" s="304" t="str">
        <f>výsledky!K399</f>
        <v>53:05,0</v>
      </c>
      <c r="L31" s="166"/>
      <c r="M31" s="172"/>
      <c r="N31" s="171"/>
      <c r="O31" s="304"/>
      <c r="P31" s="167"/>
      <c r="Q31" s="168"/>
    </row>
    <row r="32" spans="2:17" ht="15" customHeight="1">
      <c r="B32" s="1152"/>
      <c r="C32" s="547">
        <v>2011</v>
      </c>
      <c r="D32" s="578" t="str">
        <f>výsledky!D427</f>
        <v>Karel</v>
      </c>
      <c r="E32" s="579" t="str">
        <f>výsledky!E427</f>
        <v>Piskoř</v>
      </c>
      <c r="F32" s="563" t="str">
        <f>výsledky!F427</f>
        <v>Tichá</v>
      </c>
      <c r="G32" s="564" t="str">
        <f>výsledky!G427</f>
        <v>36:51,0</v>
      </c>
      <c r="H32" s="548">
        <f>výsledky!H427</f>
        <v>0</v>
      </c>
      <c r="I32" s="549">
        <f>výsledky!I427</f>
        <v>0</v>
      </c>
      <c r="J32" s="543">
        <f>výsledky!J427</f>
        <v>0</v>
      </c>
      <c r="K32" s="544">
        <f>výsledky!K427</f>
        <v>0</v>
      </c>
      <c r="L32" s="548">
        <f>výsledky!L427</f>
        <v>0</v>
      </c>
      <c r="M32" s="549">
        <f>výsledky!M427</f>
        <v>0</v>
      </c>
      <c r="N32" s="543">
        <f>výsledky!N427</f>
        <v>0</v>
      </c>
      <c r="O32" s="544">
        <f>výsledky!O427</f>
        <v>0</v>
      </c>
      <c r="P32" s="308" t="str">
        <f>G32</f>
        <v>36:51,0</v>
      </c>
      <c r="Q32" s="212">
        <v>2011</v>
      </c>
    </row>
    <row r="33" spans="2:17" ht="15" customHeight="1">
      <c r="B33" s="1152"/>
      <c r="C33" s="397">
        <v>2012</v>
      </c>
      <c r="D33" s="158" t="str">
        <f>výsledky!D455</f>
        <v>Ervin</v>
      </c>
      <c r="E33" s="545" t="str">
        <f>výsledky!E455</f>
        <v>Podžorny</v>
      </c>
      <c r="F33" s="533" t="str">
        <f>výsledky!F455</f>
        <v>Český Těšín</v>
      </c>
      <c r="G33" s="289" t="str">
        <f>výsledky!G455</f>
        <v>39:25,0</v>
      </c>
      <c r="H33" s="158" t="str">
        <f>výsledky!H455</f>
        <v>Zdeněk</v>
      </c>
      <c r="I33" s="545" t="str">
        <f>výsledky!I455</f>
        <v>Fejgl</v>
      </c>
      <c r="J33" s="533" t="str">
        <f>výsledky!J455</f>
        <v>Vratimov</v>
      </c>
      <c r="K33" s="289" t="str">
        <f>výsledky!K455</f>
        <v>44:33,0</v>
      </c>
      <c r="L33" s="158" t="str">
        <f>výsledky!L455</f>
        <v>Jaromír</v>
      </c>
      <c r="M33" s="545" t="str">
        <f>výsledky!M455</f>
        <v>Volný</v>
      </c>
      <c r="N33" s="533" t="str">
        <f>výsledky!N455</f>
        <v>Ostrava</v>
      </c>
      <c r="O33" s="289" t="str">
        <f>výsledky!O455</f>
        <v>51:40,0</v>
      </c>
      <c r="P33" s="556"/>
      <c r="Q33" s="535"/>
    </row>
    <row r="34" spans="2:17" ht="15" customHeight="1">
      <c r="B34" s="1152"/>
      <c r="C34" s="397">
        <v>2013</v>
      </c>
      <c r="D34" s="158" t="str">
        <f>výsledky!D483</f>
        <v>Karel</v>
      </c>
      <c r="E34" s="545" t="str">
        <f>výsledky!E483</f>
        <v>Kaleta</v>
      </c>
      <c r="F34" s="533" t="str">
        <f>výsledky!F483</f>
        <v>Hrádek</v>
      </c>
      <c r="G34" s="289" t="str">
        <f>výsledky!G483</f>
        <v>42:22,0</v>
      </c>
      <c r="H34" s="158" t="str">
        <f>výsledky!H483</f>
        <v>Jaroslav</v>
      </c>
      <c r="I34" s="545" t="str">
        <f>výsledky!I483</f>
        <v>Gaman</v>
      </c>
      <c r="J34" s="533" t="str">
        <f>výsledky!J483</f>
        <v>Havířov</v>
      </c>
      <c r="K34" s="289" t="str">
        <f>výsledky!K483</f>
        <v>52:24,0</v>
      </c>
      <c r="L34" s="158">
        <f>výsledky!L483</f>
        <v>0</v>
      </c>
      <c r="M34" s="545">
        <f>výsledky!M483</f>
        <v>0</v>
      </c>
      <c r="N34" s="533">
        <f>výsledky!N483</f>
        <v>0</v>
      </c>
      <c r="O34" s="289">
        <f>výsledky!O483</f>
        <v>0</v>
      </c>
      <c r="P34" s="556"/>
      <c r="Q34" s="535"/>
    </row>
    <row r="35" spans="2:17" ht="15" customHeight="1">
      <c r="B35" s="1152"/>
      <c r="C35" s="397">
        <v>2014</v>
      </c>
      <c r="D35" s="158" t="str">
        <f>výsledky!D513</f>
        <v>Karel</v>
      </c>
      <c r="E35" s="545" t="str">
        <f>výsledky!E513</f>
        <v>Kaleta</v>
      </c>
      <c r="F35" s="533" t="str">
        <f>výsledky!F513</f>
        <v>Hrádek</v>
      </c>
      <c r="G35" s="289" t="str">
        <f>výsledky!G513</f>
        <v>42:36,0</v>
      </c>
      <c r="H35" s="158">
        <f>výsledky!H513</f>
        <v>0</v>
      </c>
      <c r="I35" s="545">
        <f>výsledky!I513</f>
        <v>0</v>
      </c>
      <c r="J35" s="533">
        <f>výsledky!J513</f>
        <v>0</v>
      </c>
      <c r="K35" s="289">
        <f>výsledky!K513</f>
        <v>0</v>
      </c>
      <c r="L35" s="158">
        <f>výsledky!L513</f>
        <v>0</v>
      </c>
      <c r="M35" s="545">
        <f>výsledky!M513</f>
        <v>0</v>
      </c>
      <c r="N35" s="533">
        <f>výsledky!N513</f>
        <v>0</v>
      </c>
      <c r="O35" s="289">
        <f>výsledky!O513</f>
        <v>0</v>
      </c>
      <c r="P35" s="556"/>
      <c r="Q35" s="535"/>
    </row>
    <row r="36" spans="2:17" ht="15" customHeight="1" thickBot="1">
      <c r="B36" s="1153"/>
      <c r="C36" s="177">
        <v>2015</v>
      </c>
      <c r="D36" s="161"/>
      <c r="E36" s="162"/>
      <c r="F36" s="150"/>
      <c r="G36" s="292"/>
      <c r="H36" s="161"/>
      <c r="I36" s="162"/>
      <c r="J36" s="150"/>
      <c r="K36" s="292"/>
      <c r="L36" s="161"/>
      <c r="M36" s="162"/>
      <c r="N36" s="150"/>
      <c r="O36" s="292"/>
      <c r="P36" s="141"/>
      <c r="Q36" s="142"/>
    </row>
  </sheetData>
  <mergeCells count="14">
    <mergeCell ref="B16:B36"/>
    <mergeCell ref="B4:B12"/>
    <mergeCell ref="B14:C15"/>
    <mergeCell ref="D14:O14"/>
    <mergeCell ref="P14:Q14"/>
    <mergeCell ref="D15:G15"/>
    <mergeCell ref="H15:K15"/>
    <mergeCell ref="L15:O15"/>
    <mergeCell ref="B2:C3"/>
    <mergeCell ref="D2:O2"/>
    <mergeCell ref="P2:Q2"/>
    <mergeCell ref="D3:G3"/>
    <mergeCell ref="H3:K3"/>
    <mergeCell ref="L3:O3"/>
  </mergeCells>
  <printOptions horizontalCentered="1" verticalCentered="1"/>
  <pageMargins left="0" right="0" top="0" bottom="0" header="0" footer="0"/>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38</vt:i4>
      </vt:variant>
      <vt:variant>
        <vt:lpstr>grafy</vt:lpstr>
      </vt:variant>
      <vt:variant>
        <vt:i4>2</vt:i4>
      </vt:variant>
      <vt:variant>
        <vt:lpstr>Pojmenované oblasti</vt:lpstr>
      </vt:variant>
      <vt:variant>
        <vt:i4>1</vt:i4>
      </vt:variant>
    </vt:vector>
  </HeadingPairs>
  <TitlesOfParts>
    <vt:vector size="41"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rekordy</vt:lpstr>
      <vt:lpstr>statistika II</vt:lpstr>
      <vt:lpstr>statistika</vt:lpstr>
      <vt:lpstr>výsledky</vt:lpstr>
      <vt:lpstr>A0</vt:lpstr>
      <vt:lpstr>A1</vt:lpstr>
      <vt:lpstr>A</vt:lpstr>
      <vt:lpstr>B</vt:lpstr>
      <vt:lpstr>C</vt:lpstr>
      <vt:lpstr>D</vt:lpstr>
      <vt:lpstr>D0</vt:lpstr>
      <vt:lpstr>E</vt:lpstr>
      <vt:lpstr>F</vt:lpstr>
      <vt:lpstr>G</vt:lpstr>
      <vt:lpstr>H</vt:lpstr>
      <vt:lpstr>I</vt:lpstr>
      <vt:lpstr>J</vt:lpstr>
      <vt:lpstr>G-poměr dětí</vt:lpstr>
      <vt:lpstr>G-účast</vt:lpstr>
      <vt:lpstr>výsledky!Názvy_tisku</vt:lpstr>
    </vt:vector>
  </TitlesOfParts>
  <Company>RB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Starosta</cp:lastModifiedBy>
  <cp:lastPrinted>2014-04-27T08:26:11Z</cp:lastPrinted>
  <dcterms:created xsi:type="dcterms:W3CDTF">2000-04-06T18:51:46Z</dcterms:created>
  <dcterms:modified xsi:type="dcterms:W3CDTF">2014-04-28T06:48:48Z</dcterms:modified>
</cp:coreProperties>
</file>